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tv.XL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<sst xmlns="http://schemas.openxmlformats.org/spreadsheetml/2006/main" count="74" uniqueCount="74">
  <si>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Televison, Physicians, and Life Expectancy</t>
  </si>
  <si>
    <t>Country</t>
  </si>
  <si>
    <t>Life expectancy</t>
  </si>
  <si>
    <t>People/TV</t>
  </si>
  <si>
    <t>People/ physician</t>
  </si>
  <si>
    <t>Female life expectancy</t>
  </si>
  <si>
    <t>Male life expectancy</t>
  </si>
  <si>
    <t>Expectancy Trans</t>
  </si>
  <si>
    <t>TV Trans</t>
  </si>
  <si>
    <t>Physician Trans</t>
  </si>
  <si>
    <t>Eigenvector</t>
  </si>
  <si>
    <t>Transformed data</t>
  </si>
  <si>
    <t>Original Data with 1 variable</t>
  </si>
  <si>
    <t>Original data with 2 variables</t>
  </si>
  <si>
    <t>Argentina</t>
  </si>
  <si>
    <t>Avg Expectancy</t>
  </si>
  <si>
    <t>Eigen Values</t>
  </si>
  <si>
    <t xml:space="preserve"> x</t>
  </si>
  <si>
    <t>y</t>
  </si>
  <si>
    <t>z</t>
  </si>
  <si>
    <t>Bangladesh</t>
  </si>
  <si>
    <t>Avg TV</t>
  </si>
  <si>
    <t>Brazil</t>
  </si>
  <si>
    <t>Avg Physician</t>
  </si>
  <si>
    <t>Canada</t>
  </si>
  <si>
    <t>China</t>
  </si>
  <si>
    <t>Colombia</t>
  </si>
  <si>
    <t>Egypt</t>
  </si>
  <si>
    <t>Ethiopia</t>
  </si>
  <si>
    <t>France</t>
  </si>
  <si>
    <t>Germany</t>
  </si>
  <si>
    <t>India</t>
  </si>
  <si>
    <t>Indonesia</t>
  </si>
  <si>
    <t>Iran</t>
  </si>
  <si>
    <t>Italy</t>
  </si>
  <si>
    <t>Japan</t>
  </si>
  <si>
    <t>Kenya</t>
  </si>
  <si>
    <t>Korea, North</t>
  </si>
  <si>
    <t>Korea, South</t>
  </si>
  <si>
    <t>Mexico</t>
  </si>
  <si>
    <t>Morocco</t>
  </si>
  <si>
    <t>Myanmar (Burma)</t>
  </si>
  <si>
    <t>Pakistan</t>
  </si>
  <si>
    <t>Peru</t>
  </si>
  <si>
    <t>Philippines</t>
  </si>
  <si>
    <t>Poland</t>
  </si>
  <si>
    <t>Romania</t>
  </si>
  <si>
    <t>Russia</t>
  </si>
  <si>
    <t>South Africa</t>
  </si>
  <si>
    <t>Spain</t>
  </si>
  <si>
    <t>Sudan</t>
  </si>
  <si>
    <t>Taiwan</t>
  </si>
  <si>
    <t>Thailand</t>
  </si>
  <si>
    <t>Turkey</t>
  </si>
  <si>
    <t>Ukraine</t>
  </si>
  <si>
    <t>United Kingdom</t>
  </si>
  <si>
    <t>United States</t>
  </si>
  <si>
    <t>Venezuela</t>
  </si>
  <si>
    <t>Vietnam</t>
  </si>
  <si>
    <t>SOURCE:</t>
  </si>
  <si>
    <t>covxx</t>
  </si>
  <si>
    <t>cov yy</t>
  </si>
  <si>
    <t>cov zz</t>
  </si>
  <si>
    <t>cov xy</t>
  </si>
  <si>
    <t>cov xz</t>
  </si>
  <si>
    <t>cov yz</t>
  </si>
  <si>
    <t>_The World Almanac and Book of Facts 1993_ (1993), New York:  Pharos Books.</t>
  </si>
  <si>
    <t>PEDAGOGICAL NOTES:</t>
  </si>
  <si>
    <t>These data provide a useful context for students to discover the fundamental principle</t>
  </si>
  <si>
    <t>that correlation does not imply causation.  They also give students an opportunity to</t>
  </si>
  <si>
    <t>explore data transformations and to consider whether a causal connection is necessary</t>
  </si>
  <si>
    <t>for one variable to be a useful predictor of another.  People per television is negatively</t>
  </si>
  <si>
    <t>associated with life expectancy, and the log transformation makes it a slightly</t>
  </si>
  <si>
    <t>better predictor of life expectancy than people per physician.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</si>
</sst>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9"/>
      <color indexed="8"/>
      <name val="Genev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nev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 vertical="top" textRotation="180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top" textRotation="180" wrapText="1"/>
    </xf>
    <xf numFmtId="164" fontId="2" fillId="3" borderId="0" applyNumberFormat="0" applyBorder="0" applyProtection="0">
      <alignment vertical="top" textRotation="180" wrapText="1"/>
    </xf>
    <xf numFmtId="164" fontId="2" fillId="4" borderId="0" applyNumberFormat="0" applyBorder="0" applyProtection="0">
      <alignment vertical="top" textRotation="180" wrapText="1"/>
    </xf>
    <xf numFmtId="164" fontId="2" fillId="5" borderId="0" applyNumberFormat="0" applyBorder="0" applyProtection="0">
      <alignment vertical="top" textRotation="180" wrapText="1"/>
    </xf>
    <xf numFmtId="164" fontId="2" fillId="6" borderId="0" applyNumberFormat="0" applyBorder="0" applyProtection="0">
      <alignment vertical="top" textRotation="180" wrapText="1"/>
    </xf>
    <xf numFmtId="164" fontId="2" fillId="7" borderId="0" applyNumberFormat="0" applyBorder="0" applyProtection="0">
      <alignment vertical="top" textRotation="180" wrapText="1"/>
    </xf>
    <xf numFmtId="164" fontId="2" fillId="8" borderId="0" applyNumberFormat="0" applyBorder="0" applyProtection="0">
      <alignment vertical="top" textRotation="180" wrapText="1"/>
    </xf>
    <xf numFmtId="164" fontId="2" fillId="9" borderId="0" applyNumberFormat="0" applyBorder="0" applyProtection="0">
      <alignment vertical="top" textRotation="180" wrapText="1"/>
    </xf>
    <xf numFmtId="164" fontId="2" fillId="10" borderId="0" applyNumberFormat="0" applyBorder="0" applyProtection="0">
      <alignment vertical="top" textRotation="180" wrapText="1"/>
    </xf>
    <xf numFmtId="164" fontId="2" fillId="5" borderId="0" applyNumberFormat="0" applyBorder="0" applyProtection="0">
      <alignment vertical="top" textRotation="180" wrapText="1"/>
    </xf>
    <xf numFmtId="164" fontId="2" fillId="8" borderId="0" applyNumberFormat="0" applyBorder="0" applyProtection="0">
      <alignment vertical="top" textRotation="180" wrapText="1"/>
    </xf>
    <xf numFmtId="164" fontId="2" fillId="11" borderId="0" applyNumberFormat="0" applyBorder="0" applyProtection="0">
      <alignment vertical="top" textRotation="180" wrapText="1"/>
    </xf>
    <xf numFmtId="164" fontId="3" fillId="12" borderId="0" applyNumberFormat="0" applyBorder="0" applyProtection="0">
      <alignment vertical="top" textRotation="180" wrapText="1"/>
    </xf>
    <xf numFmtId="164" fontId="3" fillId="9" borderId="0" applyNumberFormat="0" applyBorder="0" applyProtection="0">
      <alignment vertical="top" textRotation="180" wrapText="1"/>
    </xf>
    <xf numFmtId="164" fontId="3" fillId="10" borderId="0" applyNumberFormat="0" applyBorder="0" applyProtection="0">
      <alignment vertical="top" textRotation="180" wrapText="1"/>
    </xf>
    <xf numFmtId="164" fontId="3" fillId="13" borderId="0" applyNumberFormat="0" applyBorder="0" applyProtection="0">
      <alignment vertical="top" textRotation="180" wrapText="1"/>
    </xf>
    <xf numFmtId="164" fontId="3" fillId="14" borderId="0" applyNumberFormat="0" applyBorder="0" applyProtection="0">
      <alignment vertical="top" textRotation="180" wrapText="1"/>
    </xf>
    <xf numFmtId="164" fontId="3" fillId="15" borderId="0" applyNumberFormat="0" applyBorder="0" applyProtection="0">
      <alignment vertical="top" textRotation="180" wrapText="1"/>
    </xf>
    <xf numFmtId="164" fontId="3" fillId="16" borderId="0" applyNumberFormat="0" applyBorder="0" applyProtection="0">
      <alignment vertical="top" textRotation="180" wrapText="1"/>
    </xf>
    <xf numFmtId="164" fontId="3" fillId="17" borderId="0" applyNumberFormat="0" applyBorder="0" applyProtection="0">
      <alignment vertical="top" textRotation="180" wrapText="1"/>
    </xf>
    <xf numFmtId="164" fontId="3" fillId="18" borderId="0" applyNumberFormat="0" applyBorder="0" applyProtection="0">
      <alignment vertical="top" textRotation="180" wrapText="1"/>
    </xf>
    <xf numFmtId="164" fontId="3" fillId="13" borderId="0" applyNumberFormat="0" applyBorder="0" applyProtection="0">
      <alignment vertical="top" textRotation="180" wrapText="1"/>
    </xf>
    <xf numFmtId="164" fontId="3" fillId="14" borderId="0" applyNumberFormat="0" applyBorder="0" applyProtection="0">
      <alignment vertical="top" textRotation="180" wrapText="1"/>
    </xf>
    <xf numFmtId="164" fontId="3" fillId="19" borderId="0" applyNumberFormat="0" applyBorder="0" applyProtection="0">
      <alignment vertical="top" textRotation="180" wrapText="1"/>
    </xf>
    <xf numFmtId="164" fontId="4" fillId="3" borderId="0" applyNumberFormat="0" applyBorder="0" applyProtection="0">
      <alignment vertical="top" textRotation="180" wrapText="1"/>
    </xf>
    <xf numFmtId="164" fontId="5" fillId="20" borderId="1" applyNumberFormat="0" applyProtection="0">
      <alignment vertical="top" textRotation="180" wrapText="1"/>
    </xf>
    <xf numFmtId="164" fontId="6" fillId="21" borderId="2" applyNumberFormat="0" applyProtection="0">
      <alignment vertical="top" textRotation="180" wrapText="1"/>
    </xf>
    <xf numFmtId="164" fontId="7" fillId="0" borderId="0" applyNumberFormat="0" applyFill="0" applyBorder="0" applyProtection="0">
      <alignment vertical="top" textRotation="180" wrapText="1"/>
    </xf>
    <xf numFmtId="164" fontId="8" fillId="4" borderId="0" applyNumberFormat="0" applyBorder="0" applyProtection="0">
      <alignment vertical="top" textRotation="180" wrapText="1"/>
    </xf>
    <xf numFmtId="164" fontId="9" fillId="0" borderId="3" applyNumberFormat="0" applyFill="0" applyProtection="0">
      <alignment vertical="top" textRotation="180" wrapText="1"/>
    </xf>
    <xf numFmtId="164" fontId="10" fillId="0" borderId="4" applyNumberFormat="0" applyFill="0" applyProtection="0">
      <alignment vertical="top" textRotation="180" wrapText="1"/>
    </xf>
    <xf numFmtId="164" fontId="11" fillId="0" borderId="5" applyNumberFormat="0" applyFill="0" applyProtection="0">
      <alignment vertical="top" textRotation="180" wrapText="1"/>
    </xf>
    <xf numFmtId="164" fontId="11" fillId="0" borderId="0" applyNumberFormat="0" applyFill="0" applyBorder="0" applyProtection="0">
      <alignment vertical="top" textRotation="180" wrapText="1"/>
    </xf>
    <xf numFmtId="164" fontId="12" fillId="7" borderId="1" applyNumberFormat="0" applyProtection="0">
      <alignment vertical="top" textRotation="180" wrapText="1"/>
    </xf>
    <xf numFmtId="164" fontId="13" fillId="0" borderId="6" applyNumberFormat="0" applyFill="0" applyProtection="0">
      <alignment vertical="top" textRotation="180" wrapText="1"/>
    </xf>
    <xf numFmtId="164" fontId="14" fillId="22" borderId="0" applyNumberFormat="0" applyBorder="0" applyProtection="0">
      <alignment vertical="top" textRotation="180" wrapText="1"/>
    </xf>
    <xf numFmtId="164" fontId="0" fillId="23" borderId="7" applyNumberFormat="0" applyProtection="0">
      <alignment vertical="top" textRotation="180" wrapText="1"/>
    </xf>
    <xf numFmtId="164" fontId="15" fillId="20" borderId="8" applyNumberFormat="0" applyProtection="0">
      <alignment vertical="top" textRotation="180" wrapText="1"/>
    </xf>
    <xf numFmtId="164" fontId="16" fillId="0" borderId="0" applyNumberFormat="0" applyFill="0" applyBorder="0" applyProtection="0">
      <alignment vertical="top" textRotation="180" wrapText="1"/>
    </xf>
    <xf numFmtId="164" fontId="17" fillId="0" borderId="9" applyNumberFormat="0" applyFill="0" applyProtection="0">
      <alignment vertical="top" textRotation="180" wrapText="1"/>
    </xf>
    <xf numFmtId="164" fontId="18" fillId="0" borderId="0" applyNumberFormat="0" applyFill="0" applyBorder="0" applyProtection="0">
      <alignment vertical="top" textRotation="180" wrapText="1"/>
    </xf>
  </cellStyleXfs>
  <cellXfs count="4">
    <xf numFmtId="164" fontId="0" fillId="0" borderId="0" xfId="0" applyAlignment="1">
      <alignment vertical="top" textRotation="180" wrapText="1"/>
    </xf>
    <xf numFmtId="164" fontId="0" fillId="0" borderId="0" xfId="0" applyAlignment="1">
      <alignment vertical="top"/>
    </xf>
    <xf numFmtId="164" fontId="19" fillId="0" borderId="0" xfId="0" applyFont="1" applyAlignment="1">
      <alignment vertical="center"/>
    </xf>
    <xf numFmtId="164" fontId="0" fillId="0" borderId="0" xfId="0" applyFont="1" applyAlignment="1">
      <alignment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 topLeftCell="A11">
      <selection activeCell="K48" sqref="K48"/>
    </sheetView>
  </sheetViews>
  <sheetFormatPr defaultColWidth="10.00390625" defaultRowHeight="13.5" customHeight="1"/>
  <cols>
    <col min="1" max="1" width="16.125" style="1" customWidth="1"/>
    <col min="2" max="6" width="10.00390625" style="1" customWidth="1"/>
    <col min="7" max="8" width="10.25390625" style="1" customWidth="1"/>
    <col min="9" max="9" width="12.125" style="1" customWidth="1"/>
    <col min="10" max="16384" width="10.25390625" style="1" customWidth="1"/>
  </cols>
  <sheetData>
    <row r="1" ht="18.75" customHeight="1">
      <c r="A1" s="2" t="s">
        <v>0</v>
      </c>
    </row>
    <row r="2" ht="7.5" customHeight="1"/>
    <row r="3" spans="1:29" s="3" customFormat="1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I3" s="3" t="s">
        <v>7</v>
      </c>
      <c r="J3" s="3" t="s">
        <v>8</v>
      </c>
      <c r="K3" s="3" t="s">
        <v>9</v>
      </c>
      <c r="T3" s="3" t="s">
        <v>10</v>
      </c>
      <c r="X3" s="3" t="s">
        <v>11</v>
      </c>
      <c r="AA3" s="3" t="s">
        <v>12</v>
      </c>
      <c r="AC3" s="3" t="s">
        <v>13</v>
      </c>
    </row>
    <row r="4" ht="7.5" customHeight="1"/>
    <row r="5" spans="1:30" ht="13.5" customHeight="1">
      <c r="A5" s="1" t="s">
        <v>14</v>
      </c>
      <c r="B5" s="1">
        <v>70.5</v>
      </c>
      <c r="C5" s="1">
        <v>4</v>
      </c>
      <c r="D5" s="1">
        <v>370</v>
      </c>
      <c r="E5" s="1">
        <v>74</v>
      </c>
      <c r="F5" s="1">
        <v>67</v>
      </c>
      <c r="G5" s="1" t="s">
        <v>15</v>
      </c>
      <c r="H5" s="1">
        <f>AVERAGE(B5:B44)</f>
        <v>67.76315789473684</v>
      </c>
      <c r="I5" s="1">
        <f>B5-67.0375</f>
        <v>3.4625000000000057</v>
      </c>
      <c r="J5" s="1">
        <f>C5-51.978947</f>
        <v>-47.978947</v>
      </c>
      <c r="K5" s="1">
        <f>D5-3997.65</f>
        <v>-3627.65</v>
      </c>
      <c r="L5" s="1">
        <f>(I5)^2</f>
        <v>11.988906250000039</v>
      </c>
      <c r="M5" s="1">
        <f>(J5)^2</f>
        <v>2301.979355228809</v>
      </c>
      <c r="N5" s="1">
        <f>(K5)^2</f>
        <v>13159844.5225</v>
      </c>
      <c r="O5" s="1">
        <f>I5*J5</f>
        <v>-166.12710398750028</v>
      </c>
      <c r="P5" s="1">
        <f>I5*K5</f>
        <v>-12560.738125000022</v>
      </c>
      <c r="Q5" s="1">
        <f>J5*K5</f>
        <v>174050.82708455</v>
      </c>
      <c r="S5" s="1" t="s">
        <v>16</v>
      </c>
      <c r="T5" s="1" t="s">
        <v>17</v>
      </c>
      <c r="U5" s="1" t="s">
        <v>18</v>
      </c>
      <c r="V5" s="1" t="s">
        <v>19</v>
      </c>
      <c r="X5" s="1">
        <f>(I5*-0.06)+(J5*-0.09)+(K5*-0.03)</f>
        <v>112.93985522999999</v>
      </c>
      <c r="Y5" s="1">
        <f>(J5*-0.03)+(K5*1)+(L5*-0.01)</f>
        <v>-3626.3305206525</v>
      </c>
      <c r="Z5" s="1">
        <f>(K5*-0.9)+(L5*1)+(M5*-0.01)</f>
        <v>3253.8541126977125</v>
      </c>
      <c r="AA5" s="1">
        <f>X5*-0.06+67.763158</f>
        <v>60.986766686200006</v>
      </c>
      <c r="AB5" s="1">
        <f>X5*-0.09+67.763158</f>
        <v>57.598571029300004</v>
      </c>
      <c r="AC5" s="1">
        <f>X5*-0.06+Y5*-0.9+67.763158</f>
        <v>3324.68423527345</v>
      </c>
      <c r="AD5" s="1">
        <f>X5*-0.03+Y5*1+67.763158</f>
        <v>-3561.9555583093997</v>
      </c>
    </row>
    <row r="6" spans="1:30" ht="13.5" customHeight="1">
      <c r="A6" s="1" t="s">
        <v>20</v>
      </c>
      <c r="B6" s="1">
        <v>53.5</v>
      </c>
      <c r="C6" s="1">
        <v>315</v>
      </c>
      <c r="D6" s="1">
        <v>6166</v>
      </c>
      <c r="E6" s="1">
        <v>53</v>
      </c>
      <c r="F6" s="1">
        <v>54</v>
      </c>
      <c r="G6" s="1" t="s">
        <v>21</v>
      </c>
      <c r="H6" s="1">
        <f>AVERAGE(C5:C44)</f>
        <v>51.978947368421046</v>
      </c>
      <c r="I6" s="1">
        <f aca="true" t="shared" si="0" ref="I6:I43">B6-67.0375</f>
        <v>-13.537499999999994</v>
      </c>
      <c r="J6" s="1">
        <f aca="true" t="shared" si="1" ref="J6:J43">C6-51.978947</f>
        <v>263.021053</v>
      </c>
      <c r="K6" s="1">
        <f aca="true" t="shared" si="2" ref="K6:K43">D6-3997.65</f>
        <v>2168.35</v>
      </c>
      <c r="L6" s="1">
        <f aca="true" t="shared" si="3" ref="L6:L43">(I6)^2</f>
        <v>183.26390624999985</v>
      </c>
      <c r="M6" s="1">
        <f aca="true" t="shared" si="4" ref="M6:M43">(J6)^2</f>
        <v>69180.0743212288</v>
      </c>
      <c r="N6" s="1">
        <f aca="true" t="shared" si="5" ref="N6:N43">(K6)^2</f>
        <v>4701741.722499999</v>
      </c>
      <c r="O6" s="1">
        <f aca="true" t="shared" si="6" ref="O6:O43">I6*J6</f>
        <v>-3560.6475049874985</v>
      </c>
      <c r="P6" s="1">
        <f aca="true" t="shared" si="7" ref="P6:P43">I6*K6</f>
        <v>-29354.03812499999</v>
      </c>
      <c r="Q6" s="1">
        <f aca="true" t="shared" si="8" ref="Q6:Q43">J6*K6</f>
        <v>570321.70027255</v>
      </c>
      <c r="S6" s="1">
        <v>39811247</v>
      </c>
      <c r="T6" s="1">
        <v>-0.06</v>
      </c>
      <c r="U6" s="1">
        <v>-0.9</v>
      </c>
      <c r="V6" s="1">
        <v>-0.03</v>
      </c>
      <c r="X6" s="1">
        <f aca="true" t="shared" si="9" ref="X6:X43">(I6*-0.06)+(J6*-0.09)+(K6*-0.03)</f>
        <v>-87.91014477</v>
      </c>
      <c r="Y6" s="1">
        <f aca="true" t="shared" si="10" ref="Y6:Y43">(J6*-0.03)+(K6*1)+(L6*-0.01)</f>
        <v>2158.6267293475</v>
      </c>
      <c r="Z6" s="1">
        <f aca="true" t="shared" si="11" ref="Z6:Z43">(K6*-0.9)+(L6*1)+(M6*-0.01)</f>
        <v>-2460.0518369622882</v>
      </c>
      <c r="AA6" s="1">
        <f aca="true" t="shared" si="12" ref="AA6:AA43">X6*-0.06+67.763158</f>
        <v>73.0377666862</v>
      </c>
      <c r="AB6" s="1">
        <f aca="true" t="shared" si="13" ref="AB6:AB43">X6*-0.09+67.763158</f>
        <v>75.6750710293</v>
      </c>
      <c r="AC6" s="1">
        <f aca="true" t="shared" si="14" ref="AC6:AC43">X6*-0.06+Y6*-0.9+67.763158</f>
        <v>-1869.7262897265498</v>
      </c>
      <c r="AD6" s="1">
        <f aca="true" t="shared" si="15" ref="AD6:AD43">X6*-0.03+Y6*1+67.763158</f>
        <v>2229.0271916906</v>
      </c>
    </row>
    <row r="7" spans="1:30" ht="13.5" customHeight="1">
      <c r="A7" s="1" t="s">
        <v>22</v>
      </c>
      <c r="B7" s="1">
        <v>65</v>
      </c>
      <c r="C7" s="1">
        <v>4</v>
      </c>
      <c r="D7" s="1">
        <v>684</v>
      </c>
      <c r="E7" s="1">
        <v>68</v>
      </c>
      <c r="F7" s="1">
        <v>62</v>
      </c>
      <c r="G7" s="1" t="s">
        <v>23</v>
      </c>
      <c r="H7" s="1">
        <f>AVERAGE(D5:D44)</f>
        <v>2933.7894736842104</v>
      </c>
      <c r="I7" s="1">
        <f t="shared" si="0"/>
        <v>-2.0374999999999943</v>
      </c>
      <c r="J7" s="1">
        <f t="shared" si="1"/>
        <v>-47.978947</v>
      </c>
      <c r="K7" s="1">
        <f t="shared" si="2"/>
        <v>-3313.65</v>
      </c>
      <c r="L7" s="1">
        <f t="shared" si="3"/>
        <v>4.151406249999977</v>
      </c>
      <c r="M7" s="1">
        <f t="shared" si="4"/>
        <v>2301.979355228809</v>
      </c>
      <c r="N7" s="1">
        <f t="shared" si="5"/>
        <v>10980276.3225</v>
      </c>
      <c r="O7" s="1">
        <f t="shared" si="6"/>
        <v>97.75710451249972</v>
      </c>
      <c r="P7" s="1">
        <f t="shared" si="7"/>
        <v>6751.561874999981</v>
      </c>
      <c r="Q7" s="1">
        <f t="shared" si="8"/>
        <v>158985.43772655</v>
      </c>
      <c r="S7" s="1">
        <v>10297</v>
      </c>
      <c r="T7" s="1">
        <v>-0.03</v>
      </c>
      <c r="U7" s="1">
        <v>1</v>
      </c>
      <c r="V7" s="1">
        <v>-0.01</v>
      </c>
      <c r="X7" s="1">
        <f t="shared" si="9"/>
        <v>103.84985522999999</v>
      </c>
      <c r="Y7" s="1">
        <f t="shared" si="10"/>
        <v>-3312.2521456525</v>
      </c>
      <c r="Z7" s="1">
        <f t="shared" si="11"/>
        <v>2963.4166126977125</v>
      </c>
      <c r="AA7" s="1">
        <f t="shared" si="12"/>
        <v>61.53216668620001</v>
      </c>
      <c r="AB7" s="1">
        <f t="shared" si="13"/>
        <v>58.416671029300005</v>
      </c>
      <c r="AC7" s="1">
        <f t="shared" si="14"/>
        <v>3042.55909777345</v>
      </c>
      <c r="AD7" s="1">
        <f t="shared" si="15"/>
        <v>-3247.6044833093997</v>
      </c>
    </row>
    <row r="8" spans="1:30" ht="13.5" customHeight="1">
      <c r="A8" s="1" t="s">
        <v>24</v>
      </c>
      <c r="B8" s="1">
        <v>76.5</v>
      </c>
      <c r="C8" s="1">
        <v>1.7</v>
      </c>
      <c r="D8" s="1">
        <v>449</v>
      </c>
      <c r="E8" s="1">
        <v>80</v>
      </c>
      <c r="F8" s="1">
        <v>73</v>
      </c>
      <c r="I8" s="1">
        <f t="shared" si="0"/>
        <v>9.462500000000006</v>
      </c>
      <c r="J8" s="1">
        <f t="shared" si="1"/>
        <v>-50.278946999999995</v>
      </c>
      <c r="K8" s="1">
        <f t="shared" si="2"/>
        <v>-3548.65</v>
      </c>
      <c r="L8" s="1">
        <f t="shared" si="3"/>
        <v>89.53890625000011</v>
      </c>
      <c r="M8" s="1">
        <f t="shared" si="4"/>
        <v>2527.9725114288085</v>
      </c>
      <c r="N8" s="1">
        <f t="shared" si="5"/>
        <v>12592916.8225</v>
      </c>
      <c r="O8" s="1">
        <f t="shared" si="6"/>
        <v>-475.76453598750027</v>
      </c>
      <c r="P8" s="1">
        <f t="shared" si="7"/>
        <v>-33579.10062500002</v>
      </c>
      <c r="Q8" s="1">
        <f t="shared" si="8"/>
        <v>178422.38527154998</v>
      </c>
      <c r="S8" s="1">
        <v>419</v>
      </c>
      <c r="T8" s="1">
        <v>-0.9</v>
      </c>
      <c r="U8" s="1">
        <v>1</v>
      </c>
      <c r="V8" s="1">
        <v>-0.01</v>
      </c>
      <c r="X8" s="1">
        <f t="shared" si="9"/>
        <v>110.41685523000001</v>
      </c>
      <c r="Y8" s="1">
        <f t="shared" si="10"/>
        <v>-3548.0370206525</v>
      </c>
      <c r="Z8" s="1">
        <f t="shared" si="11"/>
        <v>3258.0441811357127</v>
      </c>
      <c r="AA8" s="1">
        <f t="shared" si="12"/>
        <v>61.1381466862</v>
      </c>
      <c r="AB8" s="1">
        <f t="shared" si="13"/>
        <v>57.8256410293</v>
      </c>
      <c r="AC8" s="1">
        <f t="shared" si="14"/>
        <v>3254.37146527345</v>
      </c>
      <c r="AD8" s="1">
        <f t="shared" si="15"/>
        <v>-3483.5863683094</v>
      </c>
    </row>
    <row r="9" spans="1:30" ht="13.5" customHeight="1">
      <c r="A9" s="1" t="s">
        <v>25</v>
      </c>
      <c r="B9" s="1">
        <v>70</v>
      </c>
      <c r="C9" s="1">
        <v>8</v>
      </c>
      <c r="D9" s="1">
        <v>643</v>
      </c>
      <c r="E9" s="1">
        <v>72</v>
      </c>
      <c r="F9" s="1">
        <v>68</v>
      </c>
      <c r="I9" s="1">
        <f t="shared" si="0"/>
        <v>2.9625000000000057</v>
      </c>
      <c r="J9" s="1">
        <f t="shared" si="1"/>
        <v>-43.978947</v>
      </c>
      <c r="K9" s="1">
        <f t="shared" si="2"/>
        <v>-3354.65</v>
      </c>
      <c r="L9" s="1">
        <f t="shared" si="3"/>
        <v>8.776406250000033</v>
      </c>
      <c r="M9" s="1">
        <f t="shared" si="4"/>
        <v>1934.1477792288088</v>
      </c>
      <c r="N9" s="1">
        <f t="shared" si="5"/>
        <v>11253676.6225</v>
      </c>
      <c r="O9" s="1">
        <f t="shared" si="6"/>
        <v>-130.28763048750025</v>
      </c>
      <c r="P9" s="1">
        <f t="shared" si="7"/>
        <v>-9938.15062500002</v>
      </c>
      <c r="Q9" s="1">
        <f t="shared" si="8"/>
        <v>147533.97455355</v>
      </c>
      <c r="X9" s="1">
        <f t="shared" si="9"/>
        <v>104.41985523</v>
      </c>
      <c r="Y9" s="1">
        <f t="shared" si="10"/>
        <v>-3353.4183956525</v>
      </c>
      <c r="Z9" s="1">
        <f t="shared" si="11"/>
        <v>3008.619928457712</v>
      </c>
      <c r="AA9" s="1">
        <f t="shared" si="12"/>
        <v>61.4979666862</v>
      </c>
      <c r="AB9" s="1">
        <f t="shared" si="13"/>
        <v>58.36537102930001</v>
      </c>
      <c r="AC9" s="1">
        <f t="shared" si="14"/>
        <v>3079.57452277345</v>
      </c>
      <c r="AD9" s="1">
        <f t="shared" si="15"/>
        <v>-3288.7878333093995</v>
      </c>
    </row>
    <row r="10" spans="1:30" ht="13.5" customHeight="1">
      <c r="A10" s="1" t="s">
        <v>26</v>
      </c>
      <c r="B10" s="1">
        <v>71</v>
      </c>
      <c r="C10" s="1">
        <v>5.6</v>
      </c>
      <c r="D10" s="1">
        <v>1551</v>
      </c>
      <c r="E10" s="1">
        <v>74</v>
      </c>
      <c r="F10" s="1">
        <v>68</v>
      </c>
      <c r="I10" s="1">
        <f t="shared" si="0"/>
        <v>3.9625000000000057</v>
      </c>
      <c r="J10" s="1">
        <f t="shared" si="1"/>
        <v>-46.378947</v>
      </c>
      <c r="K10" s="1">
        <f t="shared" si="2"/>
        <v>-2446.65</v>
      </c>
      <c r="L10" s="1">
        <f t="shared" si="3"/>
        <v>15.701406250000044</v>
      </c>
      <c r="M10" s="1">
        <f t="shared" si="4"/>
        <v>2151.0067248288087</v>
      </c>
      <c r="N10" s="1">
        <f t="shared" si="5"/>
        <v>5986096.2225</v>
      </c>
      <c r="O10" s="1">
        <f t="shared" si="6"/>
        <v>-183.77657748750025</v>
      </c>
      <c r="P10" s="1">
        <f t="shared" si="7"/>
        <v>-9694.850625000014</v>
      </c>
      <c r="Q10" s="1">
        <f t="shared" si="8"/>
        <v>113473.05067755</v>
      </c>
      <c r="X10" s="1">
        <f t="shared" si="9"/>
        <v>77.33585523</v>
      </c>
      <c r="Y10" s="1">
        <f t="shared" si="10"/>
        <v>-2445.4156456525</v>
      </c>
      <c r="Z10" s="1">
        <f t="shared" si="11"/>
        <v>2196.176339001712</v>
      </c>
      <c r="AA10" s="1">
        <f t="shared" si="12"/>
        <v>63.1230066862</v>
      </c>
      <c r="AB10" s="1">
        <f t="shared" si="13"/>
        <v>60.802931029300005</v>
      </c>
      <c r="AC10" s="1">
        <f t="shared" si="14"/>
        <v>2263.9970877734504</v>
      </c>
      <c r="AD10" s="1">
        <f t="shared" si="15"/>
        <v>-2379.9725633094</v>
      </c>
    </row>
    <row r="11" spans="1:30" ht="13.5" customHeight="1">
      <c r="A11" s="1" t="s">
        <v>27</v>
      </c>
      <c r="B11" s="1">
        <v>60.5</v>
      </c>
      <c r="C11" s="1">
        <v>15</v>
      </c>
      <c r="D11" s="1">
        <v>616</v>
      </c>
      <c r="E11" s="1">
        <v>61</v>
      </c>
      <c r="F11" s="1">
        <v>60</v>
      </c>
      <c r="I11" s="1">
        <f t="shared" si="0"/>
        <v>-6.537499999999994</v>
      </c>
      <c r="J11" s="1">
        <f t="shared" si="1"/>
        <v>-36.978947</v>
      </c>
      <c r="K11" s="1">
        <f t="shared" si="2"/>
        <v>-3381.65</v>
      </c>
      <c r="L11" s="1">
        <f t="shared" si="3"/>
        <v>42.73890624999993</v>
      </c>
      <c r="M11" s="1">
        <f t="shared" si="4"/>
        <v>1367.4425212288088</v>
      </c>
      <c r="N11" s="1">
        <f t="shared" si="5"/>
        <v>11435556.7225</v>
      </c>
      <c r="O11" s="1">
        <f t="shared" si="6"/>
        <v>241.74986601249978</v>
      </c>
      <c r="P11" s="1">
        <f t="shared" si="7"/>
        <v>22107.53687499998</v>
      </c>
      <c r="Q11" s="1">
        <f t="shared" si="8"/>
        <v>125049.85612255</v>
      </c>
      <c r="X11" s="1">
        <f t="shared" si="9"/>
        <v>105.16985523</v>
      </c>
      <c r="Y11" s="1">
        <f t="shared" si="10"/>
        <v>-3380.9680206525</v>
      </c>
      <c r="Z11" s="1">
        <f t="shared" si="11"/>
        <v>3072.549481037712</v>
      </c>
      <c r="AA11" s="1">
        <f t="shared" si="12"/>
        <v>61.45296668620001</v>
      </c>
      <c r="AB11" s="1">
        <f t="shared" si="13"/>
        <v>58.297871029300005</v>
      </c>
      <c r="AC11" s="1">
        <f t="shared" si="14"/>
        <v>3104.3241852734504</v>
      </c>
      <c r="AD11" s="1">
        <f t="shared" si="15"/>
        <v>-3316.3599583093996</v>
      </c>
    </row>
    <row r="12" spans="1:30" ht="13.5" customHeight="1">
      <c r="A12" s="1" t="s">
        <v>28</v>
      </c>
      <c r="B12" s="1">
        <v>51.5</v>
      </c>
      <c r="C12" s="1">
        <v>503</v>
      </c>
      <c r="D12" s="1">
        <v>36660</v>
      </c>
      <c r="E12" s="1">
        <v>53</v>
      </c>
      <c r="F12" s="1">
        <v>50</v>
      </c>
      <c r="I12" s="1">
        <f t="shared" si="0"/>
        <v>-15.537499999999994</v>
      </c>
      <c r="J12" s="1">
        <f t="shared" si="1"/>
        <v>451.021053</v>
      </c>
      <c r="K12" s="1">
        <f t="shared" si="2"/>
        <v>32662.35</v>
      </c>
      <c r="L12" s="1">
        <f t="shared" si="3"/>
        <v>241.41390624999983</v>
      </c>
      <c r="M12" s="1">
        <f t="shared" si="4"/>
        <v>203419.9902492288</v>
      </c>
      <c r="N12" s="1">
        <f t="shared" si="5"/>
        <v>1066829107.5224999</v>
      </c>
      <c r="O12" s="1">
        <f t="shared" si="6"/>
        <v>-7007.739610987497</v>
      </c>
      <c r="P12" s="1">
        <f t="shared" si="7"/>
        <v>-507491.26312499976</v>
      </c>
      <c r="Q12" s="1">
        <f t="shared" si="8"/>
        <v>14731407.490454549</v>
      </c>
      <c r="X12" s="1">
        <f t="shared" si="9"/>
        <v>-1019.5301447699999</v>
      </c>
      <c r="Y12" s="1">
        <f t="shared" si="10"/>
        <v>32646.405229347496</v>
      </c>
      <c r="Z12" s="1">
        <f t="shared" si="11"/>
        <v>-31188.900996242286</v>
      </c>
      <c r="AA12" s="1">
        <f t="shared" si="12"/>
        <v>128.9349666862</v>
      </c>
      <c r="AB12" s="1">
        <f t="shared" si="13"/>
        <v>159.5208710293</v>
      </c>
      <c r="AC12" s="1">
        <f t="shared" si="14"/>
        <v>-29252.82973972655</v>
      </c>
      <c r="AD12" s="1">
        <f t="shared" si="15"/>
        <v>32744.7542916906</v>
      </c>
    </row>
    <row r="13" spans="1:30" ht="13.5" customHeight="1">
      <c r="A13" s="1" t="s">
        <v>29</v>
      </c>
      <c r="B13" s="1">
        <v>78</v>
      </c>
      <c r="C13" s="1">
        <v>2.6</v>
      </c>
      <c r="D13" s="1">
        <v>403</v>
      </c>
      <c r="E13" s="1">
        <v>82</v>
      </c>
      <c r="F13" s="1">
        <v>74</v>
      </c>
      <c r="I13" s="1">
        <f t="shared" si="0"/>
        <v>10.962500000000006</v>
      </c>
      <c r="J13" s="1">
        <f t="shared" si="1"/>
        <v>-49.378947</v>
      </c>
      <c r="K13" s="1">
        <f t="shared" si="2"/>
        <v>-3594.65</v>
      </c>
      <c r="L13" s="1">
        <f t="shared" si="3"/>
        <v>120.17640625000013</v>
      </c>
      <c r="M13" s="1">
        <f t="shared" si="4"/>
        <v>2438.2804068288087</v>
      </c>
      <c r="N13" s="1">
        <f t="shared" si="5"/>
        <v>12921508.6225</v>
      </c>
      <c r="O13" s="1">
        <f t="shared" si="6"/>
        <v>-541.3167064875003</v>
      </c>
      <c r="P13" s="1">
        <f t="shared" si="7"/>
        <v>-39406.35062500002</v>
      </c>
      <c r="Q13" s="1">
        <f t="shared" si="8"/>
        <v>177500.03183355</v>
      </c>
      <c r="X13" s="1">
        <f t="shared" si="9"/>
        <v>111.62585523</v>
      </c>
      <c r="Y13" s="1">
        <f t="shared" si="10"/>
        <v>-3594.3703956525</v>
      </c>
      <c r="Z13" s="1">
        <f t="shared" si="11"/>
        <v>3330.978602181712</v>
      </c>
      <c r="AA13" s="1">
        <f t="shared" si="12"/>
        <v>61.065606686200006</v>
      </c>
      <c r="AB13" s="1">
        <f t="shared" si="13"/>
        <v>57.7168310293</v>
      </c>
      <c r="AC13" s="1">
        <f t="shared" si="14"/>
        <v>3295.9989627734503</v>
      </c>
      <c r="AD13" s="1">
        <f t="shared" si="15"/>
        <v>-3529.9560133094</v>
      </c>
    </row>
    <row r="14" spans="1:30" ht="13.5" customHeight="1">
      <c r="A14" s="1" t="s">
        <v>30</v>
      </c>
      <c r="B14" s="1">
        <v>76</v>
      </c>
      <c r="C14" s="1">
        <v>2.6</v>
      </c>
      <c r="D14" s="1">
        <v>346</v>
      </c>
      <c r="E14" s="1">
        <v>79</v>
      </c>
      <c r="F14" s="1">
        <v>73</v>
      </c>
      <c r="I14" s="1">
        <f t="shared" si="0"/>
        <v>8.962500000000006</v>
      </c>
      <c r="J14" s="1">
        <f t="shared" si="1"/>
        <v>-49.378947</v>
      </c>
      <c r="K14" s="1">
        <f t="shared" si="2"/>
        <v>-3651.65</v>
      </c>
      <c r="L14" s="1">
        <f t="shared" si="3"/>
        <v>80.3264062500001</v>
      </c>
      <c r="M14" s="1">
        <f t="shared" si="4"/>
        <v>2438.2804068288087</v>
      </c>
      <c r="N14" s="1">
        <f t="shared" si="5"/>
        <v>13334547.7225</v>
      </c>
      <c r="O14" s="1">
        <f t="shared" si="6"/>
        <v>-442.55881248750023</v>
      </c>
      <c r="P14" s="1">
        <f t="shared" si="7"/>
        <v>-32727.91312500002</v>
      </c>
      <c r="Q14" s="1">
        <f t="shared" si="8"/>
        <v>180314.63181254998</v>
      </c>
      <c r="X14" s="1">
        <f t="shared" si="9"/>
        <v>113.45585523</v>
      </c>
      <c r="Y14" s="1">
        <f t="shared" si="10"/>
        <v>-3650.9718956525003</v>
      </c>
      <c r="Z14" s="1">
        <f t="shared" si="11"/>
        <v>3342.4286021817124</v>
      </c>
      <c r="AA14" s="1">
        <f t="shared" si="12"/>
        <v>60.955806686200006</v>
      </c>
      <c r="AB14" s="1">
        <f t="shared" si="13"/>
        <v>57.55213102930001</v>
      </c>
      <c r="AC14" s="1">
        <f t="shared" si="14"/>
        <v>3346.83051277345</v>
      </c>
      <c r="AD14" s="1">
        <f t="shared" si="15"/>
        <v>-3586.6124133094</v>
      </c>
    </row>
    <row r="15" spans="1:30" ht="13.5" customHeight="1">
      <c r="A15" s="1" t="s">
        <v>31</v>
      </c>
      <c r="B15" s="1">
        <v>57.5</v>
      </c>
      <c r="C15" s="1">
        <v>44</v>
      </c>
      <c r="D15" s="1">
        <v>2471</v>
      </c>
      <c r="E15" s="1">
        <v>58</v>
      </c>
      <c r="F15" s="1">
        <v>57</v>
      </c>
      <c r="I15" s="1">
        <f t="shared" si="0"/>
        <v>-9.537499999999994</v>
      </c>
      <c r="J15" s="1">
        <f t="shared" si="1"/>
        <v>-7.978946999999998</v>
      </c>
      <c r="K15" s="1">
        <f t="shared" si="2"/>
        <v>-1526.65</v>
      </c>
      <c r="L15" s="1">
        <f t="shared" si="3"/>
        <v>90.9639062499999</v>
      </c>
      <c r="M15" s="1">
        <f t="shared" si="4"/>
        <v>63.663595228808965</v>
      </c>
      <c r="N15" s="1">
        <f t="shared" si="5"/>
        <v>2330660.2225</v>
      </c>
      <c r="O15" s="1">
        <f t="shared" si="6"/>
        <v>76.09920701249993</v>
      </c>
      <c r="P15" s="1">
        <f t="shared" si="7"/>
        <v>14560.424374999991</v>
      </c>
      <c r="Q15" s="1">
        <f t="shared" si="8"/>
        <v>12181.059437549997</v>
      </c>
      <c r="X15" s="1">
        <f t="shared" si="9"/>
        <v>47.08985523</v>
      </c>
      <c r="Y15" s="1">
        <f t="shared" si="10"/>
        <v>-1527.3202706525</v>
      </c>
      <c r="Z15" s="1">
        <f t="shared" si="11"/>
        <v>1464.3122702977118</v>
      </c>
      <c r="AA15" s="1">
        <f t="shared" si="12"/>
        <v>64.9377666862</v>
      </c>
      <c r="AB15" s="1">
        <f t="shared" si="13"/>
        <v>63.52507102930001</v>
      </c>
      <c r="AC15" s="1">
        <f t="shared" si="14"/>
        <v>1439.52601027345</v>
      </c>
      <c r="AD15" s="1">
        <f t="shared" si="15"/>
        <v>-1460.9698083094002</v>
      </c>
    </row>
    <row r="16" spans="1:30" ht="13.5" customHeight="1">
      <c r="A16" s="1" t="s">
        <v>32</v>
      </c>
      <c r="B16" s="1">
        <v>61</v>
      </c>
      <c r="C16" s="1">
        <v>24</v>
      </c>
      <c r="D16" s="1">
        <v>7427</v>
      </c>
      <c r="E16" s="1">
        <v>63</v>
      </c>
      <c r="F16" s="1">
        <v>59</v>
      </c>
      <c r="I16" s="1">
        <f t="shared" si="0"/>
        <v>-6.037499999999994</v>
      </c>
      <c r="J16" s="1">
        <f t="shared" si="1"/>
        <v>-27.978946999999998</v>
      </c>
      <c r="K16" s="1">
        <f t="shared" si="2"/>
        <v>3429.35</v>
      </c>
      <c r="L16" s="1">
        <f t="shared" si="3"/>
        <v>36.451406249999934</v>
      </c>
      <c r="M16" s="1">
        <f t="shared" si="4"/>
        <v>782.8214752288089</v>
      </c>
      <c r="N16" s="1">
        <f t="shared" si="5"/>
        <v>11760441.4225</v>
      </c>
      <c r="O16" s="1">
        <f t="shared" si="6"/>
        <v>168.92289251249983</v>
      </c>
      <c r="P16" s="1">
        <f t="shared" si="7"/>
        <v>-20704.70062499998</v>
      </c>
      <c r="Q16" s="1">
        <f t="shared" si="8"/>
        <v>-95949.60189445</v>
      </c>
      <c r="X16" s="1">
        <f t="shared" si="9"/>
        <v>-100.00014476999999</v>
      </c>
      <c r="Y16" s="1">
        <f t="shared" si="10"/>
        <v>3429.8248543475</v>
      </c>
      <c r="Z16" s="1">
        <f t="shared" si="11"/>
        <v>-3057.7918085022884</v>
      </c>
      <c r="AA16" s="1">
        <f t="shared" si="12"/>
        <v>73.76316668620001</v>
      </c>
      <c r="AB16" s="1">
        <f t="shared" si="13"/>
        <v>76.7631710293</v>
      </c>
      <c r="AC16" s="1">
        <f t="shared" si="14"/>
        <v>-3013.07920222655</v>
      </c>
      <c r="AD16" s="1">
        <f t="shared" si="15"/>
        <v>3500.5880166906004</v>
      </c>
    </row>
    <row r="17" spans="1:30" ht="13.5" customHeight="1">
      <c r="A17" s="1" t="s">
        <v>33</v>
      </c>
      <c r="B17" s="1">
        <v>64.5</v>
      </c>
      <c r="C17" s="1">
        <v>23</v>
      </c>
      <c r="D17" s="1">
        <v>2992</v>
      </c>
      <c r="E17" s="1">
        <v>65</v>
      </c>
      <c r="F17" s="1">
        <v>64</v>
      </c>
      <c r="I17" s="1">
        <f t="shared" si="0"/>
        <v>-2.5374999999999943</v>
      </c>
      <c r="J17" s="1">
        <f t="shared" si="1"/>
        <v>-28.978946999999998</v>
      </c>
      <c r="K17" s="1">
        <f t="shared" si="2"/>
        <v>-1005.6500000000001</v>
      </c>
      <c r="L17" s="1">
        <f t="shared" si="3"/>
        <v>6.438906249999971</v>
      </c>
      <c r="M17" s="1">
        <f t="shared" si="4"/>
        <v>839.7793692288088</v>
      </c>
      <c r="N17" s="1">
        <f t="shared" si="5"/>
        <v>1011331.9225000002</v>
      </c>
      <c r="O17" s="1">
        <f t="shared" si="6"/>
        <v>73.53407801249983</v>
      </c>
      <c r="P17" s="1">
        <f t="shared" si="7"/>
        <v>2551.8368749999945</v>
      </c>
      <c r="Q17" s="1">
        <f t="shared" si="8"/>
        <v>29142.67805055</v>
      </c>
      <c r="X17" s="1">
        <f t="shared" si="9"/>
        <v>32.92985523</v>
      </c>
      <c r="Y17" s="1">
        <f t="shared" si="10"/>
        <v>-1004.8450206525001</v>
      </c>
      <c r="Z17" s="1">
        <f t="shared" si="11"/>
        <v>903.126112557712</v>
      </c>
      <c r="AA17" s="1">
        <f t="shared" si="12"/>
        <v>65.7873666862</v>
      </c>
      <c r="AB17" s="1">
        <f t="shared" si="13"/>
        <v>64.79947102930001</v>
      </c>
      <c r="AC17" s="1">
        <f t="shared" si="14"/>
        <v>970.1478852734501</v>
      </c>
      <c r="AD17" s="1">
        <f t="shared" si="15"/>
        <v>-938.0697583094002</v>
      </c>
    </row>
    <row r="18" spans="1:30" ht="13.5" customHeight="1">
      <c r="A18" s="1" t="s">
        <v>34</v>
      </c>
      <c r="B18" s="1">
        <v>78.5</v>
      </c>
      <c r="C18" s="1">
        <v>3.8</v>
      </c>
      <c r="D18" s="1">
        <v>233</v>
      </c>
      <c r="E18" s="1">
        <v>82</v>
      </c>
      <c r="F18" s="1">
        <v>75</v>
      </c>
      <c r="I18" s="1">
        <f t="shared" si="0"/>
        <v>11.462500000000006</v>
      </c>
      <c r="J18" s="1">
        <f t="shared" si="1"/>
        <v>-48.178947</v>
      </c>
      <c r="K18" s="1">
        <f t="shared" si="2"/>
        <v>-3764.65</v>
      </c>
      <c r="L18" s="1">
        <f t="shared" si="3"/>
        <v>131.38890625000013</v>
      </c>
      <c r="M18" s="1">
        <f t="shared" si="4"/>
        <v>2321.210934028809</v>
      </c>
      <c r="N18" s="1">
        <f t="shared" si="5"/>
        <v>14172589.6225</v>
      </c>
      <c r="O18" s="1">
        <f t="shared" si="6"/>
        <v>-552.2511799875003</v>
      </c>
      <c r="P18" s="1">
        <f t="shared" si="7"/>
        <v>-43152.300625000025</v>
      </c>
      <c r="Q18" s="1">
        <f t="shared" si="8"/>
        <v>181376.87282355002</v>
      </c>
      <c r="X18" s="1">
        <f t="shared" si="9"/>
        <v>116.58785523</v>
      </c>
      <c r="Y18" s="1">
        <f t="shared" si="10"/>
        <v>-3764.5185206525002</v>
      </c>
      <c r="Z18" s="1">
        <f t="shared" si="11"/>
        <v>3496.361796909712</v>
      </c>
      <c r="AA18" s="1">
        <f t="shared" si="12"/>
        <v>60.7678866862</v>
      </c>
      <c r="AB18" s="1">
        <f t="shared" si="13"/>
        <v>57.270251029300006</v>
      </c>
      <c r="AC18" s="1">
        <f t="shared" si="14"/>
        <v>3448.8345552734504</v>
      </c>
      <c r="AD18" s="1">
        <f t="shared" si="15"/>
        <v>-3700.2529983094</v>
      </c>
    </row>
    <row r="19" spans="1:30" ht="13.5" customHeight="1">
      <c r="A19" s="1" t="s">
        <v>35</v>
      </c>
      <c r="B19" s="1">
        <v>79</v>
      </c>
      <c r="C19" s="1">
        <v>1.8</v>
      </c>
      <c r="D19" s="1">
        <v>609</v>
      </c>
      <c r="E19" s="1">
        <v>82</v>
      </c>
      <c r="F19" s="1">
        <v>76</v>
      </c>
      <c r="I19" s="1">
        <f t="shared" si="0"/>
        <v>11.962500000000006</v>
      </c>
      <c r="J19" s="1">
        <f t="shared" si="1"/>
        <v>-50.178947</v>
      </c>
      <c r="K19" s="1">
        <f t="shared" si="2"/>
        <v>-3388.65</v>
      </c>
      <c r="L19" s="1">
        <f t="shared" si="3"/>
        <v>143.10140625000014</v>
      </c>
      <c r="M19" s="1">
        <f t="shared" si="4"/>
        <v>2517.9267220288093</v>
      </c>
      <c r="N19" s="1">
        <f t="shared" si="5"/>
        <v>11482948.8225</v>
      </c>
      <c r="O19" s="1">
        <f t="shared" si="6"/>
        <v>-600.2656534875003</v>
      </c>
      <c r="P19" s="1">
        <f t="shared" si="7"/>
        <v>-40536.72562500002</v>
      </c>
      <c r="Q19" s="1">
        <f t="shared" si="8"/>
        <v>170038.88875155</v>
      </c>
      <c r="X19" s="1">
        <f t="shared" si="9"/>
        <v>105.45785522999999</v>
      </c>
      <c r="Y19" s="1">
        <f t="shared" si="10"/>
        <v>-3388.5756456525</v>
      </c>
      <c r="Z19" s="1">
        <f t="shared" si="11"/>
        <v>3167.7071390297124</v>
      </c>
      <c r="AA19" s="1">
        <f t="shared" si="12"/>
        <v>61.43568668620001</v>
      </c>
      <c r="AB19" s="1">
        <f t="shared" si="13"/>
        <v>58.271951029300006</v>
      </c>
      <c r="AC19" s="1">
        <f t="shared" si="14"/>
        <v>3111.1537677734505</v>
      </c>
      <c r="AD19" s="1">
        <f t="shared" si="15"/>
        <v>-3323.9762233093998</v>
      </c>
    </row>
    <row r="20" spans="1:30" ht="13.5" customHeight="1">
      <c r="A20" s="1" t="s">
        <v>36</v>
      </c>
      <c r="B20" s="1">
        <v>61</v>
      </c>
      <c r="C20" s="1">
        <v>96</v>
      </c>
      <c r="D20" s="1">
        <v>7615</v>
      </c>
      <c r="E20" s="1">
        <v>63</v>
      </c>
      <c r="F20" s="1">
        <v>59</v>
      </c>
      <c r="I20" s="1">
        <f t="shared" si="0"/>
        <v>-6.037499999999994</v>
      </c>
      <c r="J20" s="1">
        <f t="shared" si="1"/>
        <v>44.021053</v>
      </c>
      <c r="K20" s="1">
        <f t="shared" si="2"/>
        <v>3617.35</v>
      </c>
      <c r="L20" s="1">
        <f t="shared" si="3"/>
        <v>36.451406249999934</v>
      </c>
      <c r="M20" s="1">
        <f t="shared" si="4"/>
        <v>1937.8531072288092</v>
      </c>
      <c r="N20" s="1">
        <f t="shared" si="5"/>
        <v>13085221.022499999</v>
      </c>
      <c r="O20" s="1">
        <f t="shared" si="6"/>
        <v>-265.77710748749973</v>
      </c>
      <c r="P20" s="1">
        <f t="shared" si="7"/>
        <v>-21839.75062499998</v>
      </c>
      <c r="Q20" s="1">
        <f t="shared" si="8"/>
        <v>159239.55606955002</v>
      </c>
      <c r="X20" s="1">
        <f t="shared" si="9"/>
        <v>-112.12014477</v>
      </c>
      <c r="Y20" s="1">
        <f t="shared" si="10"/>
        <v>3615.6648543475</v>
      </c>
      <c r="Z20" s="1">
        <f t="shared" si="11"/>
        <v>-3238.5421248222883</v>
      </c>
      <c r="AA20" s="1">
        <f t="shared" si="12"/>
        <v>74.4903666862</v>
      </c>
      <c r="AB20" s="1">
        <f t="shared" si="13"/>
        <v>77.8539710293</v>
      </c>
      <c r="AC20" s="1">
        <f t="shared" si="14"/>
        <v>-3179.6080022265496</v>
      </c>
      <c r="AD20" s="1">
        <f t="shared" si="15"/>
        <v>3686.7916166906</v>
      </c>
    </row>
    <row r="21" spans="1:30" ht="13.5" customHeight="1">
      <c r="A21" s="1" t="s">
        <v>37</v>
      </c>
      <c r="B21" s="1">
        <v>70</v>
      </c>
      <c r="C21" s="1">
        <v>90</v>
      </c>
      <c r="D21" s="1">
        <v>370</v>
      </c>
      <c r="E21" s="1">
        <v>73</v>
      </c>
      <c r="F21" s="1">
        <v>67</v>
      </c>
      <c r="I21" s="1">
        <f t="shared" si="0"/>
        <v>2.9625000000000057</v>
      </c>
      <c r="J21" s="1">
        <f t="shared" si="1"/>
        <v>38.021053</v>
      </c>
      <c r="K21" s="1">
        <f t="shared" si="2"/>
        <v>-3627.65</v>
      </c>
      <c r="L21" s="1">
        <f t="shared" si="3"/>
        <v>8.776406250000033</v>
      </c>
      <c r="M21" s="1">
        <f t="shared" si="4"/>
        <v>1445.600471228809</v>
      </c>
      <c r="N21" s="1">
        <f t="shared" si="5"/>
        <v>13159844.5225</v>
      </c>
      <c r="O21" s="1">
        <f t="shared" si="6"/>
        <v>112.63736951250023</v>
      </c>
      <c r="P21" s="1">
        <f t="shared" si="7"/>
        <v>-10746.913125000021</v>
      </c>
      <c r="Q21" s="1">
        <f t="shared" si="8"/>
        <v>-137927.07291545</v>
      </c>
      <c r="X21" s="1">
        <f t="shared" si="9"/>
        <v>105.22985523</v>
      </c>
      <c r="Y21" s="1">
        <f t="shared" si="10"/>
        <v>-3628.8783956525</v>
      </c>
      <c r="Z21" s="1">
        <f t="shared" si="11"/>
        <v>3259.205401537712</v>
      </c>
      <c r="AA21" s="1">
        <f t="shared" si="12"/>
        <v>61.44936668620001</v>
      </c>
      <c r="AB21" s="1">
        <f t="shared" si="13"/>
        <v>58.2924710293</v>
      </c>
      <c r="AC21" s="1">
        <f t="shared" si="14"/>
        <v>3327.4399227734502</v>
      </c>
      <c r="AD21" s="1">
        <f t="shared" si="15"/>
        <v>-3564.2721333093996</v>
      </c>
    </row>
    <row r="22" spans="1:30" ht="13.5" customHeight="1">
      <c r="A22" s="1" t="s">
        <v>38</v>
      </c>
      <c r="B22" s="1">
        <v>70</v>
      </c>
      <c r="C22" s="1">
        <v>4.9</v>
      </c>
      <c r="D22" s="1">
        <v>1066</v>
      </c>
      <c r="E22" s="1">
        <v>73</v>
      </c>
      <c r="F22" s="1">
        <v>67</v>
      </c>
      <c r="I22" s="1">
        <f t="shared" si="0"/>
        <v>2.9625000000000057</v>
      </c>
      <c r="J22" s="1">
        <f t="shared" si="1"/>
        <v>-47.078947</v>
      </c>
      <c r="K22" s="1">
        <f t="shared" si="2"/>
        <v>-2931.65</v>
      </c>
      <c r="L22" s="1">
        <f t="shared" si="3"/>
        <v>8.776406250000033</v>
      </c>
      <c r="M22" s="1">
        <f t="shared" si="4"/>
        <v>2216.427250628809</v>
      </c>
      <c r="N22" s="1">
        <f t="shared" si="5"/>
        <v>8594571.7225</v>
      </c>
      <c r="O22" s="1">
        <f t="shared" si="6"/>
        <v>-139.47138048750026</v>
      </c>
      <c r="P22" s="1">
        <f t="shared" si="7"/>
        <v>-8685.013125000018</v>
      </c>
      <c r="Q22" s="1">
        <f t="shared" si="8"/>
        <v>138018.99497255</v>
      </c>
      <c r="X22" s="1">
        <f t="shared" si="9"/>
        <v>92.00885523</v>
      </c>
      <c r="Y22" s="1">
        <f t="shared" si="10"/>
        <v>-2930.3253956525</v>
      </c>
      <c r="Z22" s="1">
        <f t="shared" si="11"/>
        <v>2625.097133743712</v>
      </c>
      <c r="AA22" s="1">
        <f t="shared" si="12"/>
        <v>62.242626686200005</v>
      </c>
      <c r="AB22" s="1">
        <f t="shared" si="13"/>
        <v>59.48236102930001</v>
      </c>
      <c r="AC22" s="1">
        <f t="shared" si="14"/>
        <v>2699.5354827734504</v>
      </c>
      <c r="AD22" s="1">
        <f t="shared" si="15"/>
        <v>-2865.3225033094</v>
      </c>
    </row>
    <row r="23" spans="1:30" ht="13.5" customHeight="1">
      <c r="A23" s="1" t="s">
        <v>39</v>
      </c>
      <c r="B23" s="1">
        <v>72</v>
      </c>
      <c r="C23" s="1">
        <v>6.6</v>
      </c>
      <c r="D23" s="1">
        <v>600</v>
      </c>
      <c r="E23" s="1">
        <v>76</v>
      </c>
      <c r="F23" s="1">
        <v>68</v>
      </c>
      <c r="I23" s="1">
        <f t="shared" si="0"/>
        <v>4.962500000000006</v>
      </c>
      <c r="J23" s="1">
        <f t="shared" si="1"/>
        <v>-45.378947</v>
      </c>
      <c r="K23" s="1">
        <f t="shared" si="2"/>
        <v>-3397.65</v>
      </c>
      <c r="L23" s="1">
        <f t="shared" si="3"/>
        <v>24.626406250000056</v>
      </c>
      <c r="M23" s="1">
        <f t="shared" si="4"/>
        <v>2059.248830828809</v>
      </c>
      <c r="N23" s="1">
        <f t="shared" si="5"/>
        <v>11544025.5225</v>
      </c>
      <c r="O23" s="1">
        <f t="shared" si="6"/>
        <v>-225.19302448750025</v>
      </c>
      <c r="P23" s="1">
        <f t="shared" si="7"/>
        <v>-16860.83812500002</v>
      </c>
      <c r="Q23" s="1">
        <f t="shared" si="8"/>
        <v>154181.77927455</v>
      </c>
      <c r="X23" s="1">
        <f t="shared" si="9"/>
        <v>105.71585523</v>
      </c>
      <c r="Y23" s="1">
        <f t="shared" si="10"/>
        <v>-3396.5348956525</v>
      </c>
      <c r="Z23" s="1">
        <f t="shared" si="11"/>
        <v>3061.918917941712</v>
      </c>
      <c r="AA23" s="1">
        <f t="shared" si="12"/>
        <v>61.420206686200004</v>
      </c>
      <c r="AB23" s="1">
        <f t="shared" si="13"/>
        <v>58.248731029300004</v>
      </c>
      <c r="AC23" s="1">
        <f t="shared" si="14"/>
        <v>3118.3016127734504</v>
      </c>
      <c r="AD23" s="1">
        <f t="shared" si="15"/>
        <v>-3331.9432133093997</v>
      </c>
    </row>
    <row r="24" spans="1:30" ht="13.5" customHeight="1">
      <c r="A24" s="1" t="s">
        <v>40</v>
      </c>
      <c r="B24" s="1">
        <v>64.5</v>
      </c>
      <c r="C24" s="1">
        <v>21</v>
      </c>
      <c r="D24" s="1">
        <v>4873</v>
      </c>
      <c r="E24" s="1">
        <v>66</v>
      </c>
      <c r="F24" s="1">
        <v>63</v>
      </c>
      <c r="I24" s="1">
        <f t="shared" si="0"/>
        <v>-2.5374999999999943</v>
      </c>
      <c r="J24" s="1">
        <f t="shared" si="1"/>
        <v>-30.978946999999998</v>
      </c>
      <c r="K24" s="1">
        <f t="shared" si="2"/>
        <v>875.3499999999999</v>
      </c>
      <c r="L24" s="1">
        <f t="shared" si="3"/>
        <v>6.438906249999971</v>
      </c>
      <c r="M24" s="1">
        <f t="shared" si="4"/>
        <v>959.6951572288089</v>
      </c>
      <c r="N24" s="1">
        <f t="shared" si="5"/>
        <v>766237.6224999998</v>
      </c>
      <c r="O24" s="1">
        <f t="shared" si="6"/>
        <v>78.60907801249982</v>
      </c>
      <c r="P24" s="1">
        <f t="shared" si="7"/>
        <v>-2221.200624999995</v>
      </c>
      <c r="Q24" s="1">
        <f t="shared" si="8"/>
        <v>-27117.421256449994</v>
      </c>
      <c r="X24" s="1">
        <f t="shared" si="9"/>
        <v>-23.32014477</v>
      </c>
      <c r="Y24" s="1">
        <f t="shared" si="10"/>
        <v>876.2149793474999</v>
      </c>
      <c r="Z24" s="1">
        <f t="shared" si="11"/>
        <v>-790.973045322288</v>
      </c>
      <c r="AA24" s="1">
        <f t="shared" si="12"/>
        <v>69.1623666862</v>
      </c>
      <c r="AB24" s="1">
        <f t="shared" si="13"/>
        <v>69.86197102930001</v>
      </c>
      <c r="AC24" s="1">
        <f t="shared" si="14"/>
        <v>-719.4311147265499</v>
      </c>
      <c r="AD24" s="1">
        <f t="shared" si="15"/>
        <v>944.6777416905999</v>
      </c>
    </row>
    <row r="25" spans="1:30" ht="13.5" customHeight="1">
      <c r="A25" s="1" t="s">
        <v>41</v>
      </c>
      <c r="B25" s="1">
        <v>54.5</v>
      </c>
      <c r="C25" s="1">
        <v>592</v>
      </c>
      <c r="D25" s="1">
        <v>3485</v>
      </c>
      <c r="E25" s="1">
        <v>56</v>
      </c>
      <c r="F25" s="1">
        <v>53</v>
      </c>
      <c r="I25" s="1">
        <f t="shared" si="0"/>
        <v>-12.537499999999994</v>
      </c>
      <c r="J25" s="1">
        <f t="shared" si="1"/>
        <v>540.021053</v>
      </c>
      <c r="K25" s="1">
        <f t="shared" si="2"/>
        <v>-512.6500000000001</v>
      </c>
      <c r="L25" s="1">
        <f t="shared" si="3"/>
        <v>157.18890624999986</v>
      </c>
      <c r="M25" s="1">
        <f t="shared" si="4"/>
        <v>291622.73768322886</v>
      </c>
      <c r="N25" s="1">
        <f t="shared" si="5"/>
        <v>262810.0225000001</v>
      </c>
      <c r="O25" s="1">
        <f t="shared" si="6"/>
        <v>-6770.513951987497</v>
      </c>
      <c r="P25" s="1">
        <f t="shared" si="7"/>
        <v>6427.349374999998</v>
      </c>
      <c r="Q25" s="1">
        <f t="shared" si="8"/>
        <v>-276841.7928204501</v>
      </c>
      <c r="X25" s="1">
        <f t="shared" si="9"/>
        <v>-32.470144770000005</v>
      </c>
      <c r="Y25" s="1">
        <f t="shared" si="10"/>
        <v>-530.4225206525001</v>
      </c>
      <c r="Z25" s="1">
        <f t="shared" si="11"/>
        <v>-2297.6534705822887</v>
      </c>
      <c r="AA25" s="1">
        <f t="shared" si="12"/>
        <v>69.71136668620001</v>
      </c>
      <c r="AB25" s="1">
        <f t="shared" si="13"/>
        <v>70.6854710293</v>
      </c>
      <c r="AC25" s="1">
        <f t="shared" si="14"/>
        <v>547.0916352734502</v>
      </c>
      <c r="AD25" s="1">
        <f t="shared" si="15"/>
        <v>-461.6852583094002</v>
      </c>
    </row>
    <row r="26" spans="1:30" ht="13.5" customHeight="1">
      <c r="A26" s="1" t="s">
        <v>42</v>
      </c>
      <c r="B26" s="1">
        <v>56.5</v>
      </c>
      <c r="C26" s="1">
        <v>73</v>
      </c>
      <c r="D26" s="1">
        <v>2364</v>
      </c>
      <c r="E26" s="1">
        <v>57</v>
      </c>
      <c r="F26" s="1">
        <v>56</v>
      </c>
      <c r="I26" s="1">
        <f t="shared" si="0"/>
        <v>-10.537499999999994</v>
      </c>
      <c r="J26" s="1">
        <f t="shared" si="1"/>
        <v>21.021053000000002</v>
      </c>
      <c r="K26" s="1">
        <f t="shared" si="2"/>
        <v>-1633.65</v>
      </c>
      <c r="L26" s="1">
        <f t="shared" si="3"/>
        <v>111.03890624999988</v>
      </c>
      <c r="M26" s="1">
        <f t="shared" si="4"/>
        <v>441.88466922880906</v>
      </c>
      <c r="N26" s="1">
        <f t="shared" si="5"/>
        <v>2668812.3225000002</v>
      </c>
      <c r="O26" s="1">
        <f t="shared" si="6"/>
        <v>-221.5093459874999</v>
      </c>
      <c r="P26" s="1">
        <f t="shared" si="7"/>
        <v>17214.58687499999</v>
      </c>
      <c r="Q26" s="1">
        <f t="shared" si="8"/>
        <v>-34341.04323345001</v>
      </c>
      <c r="X26" s="1">
        <f t="shared" si="9"/>
        <v>47.74985523</v>
      </c>
      <c r="Y26" s="1">
        <f t="shared" si="10"/>
        <v>-1635.3910206525</v>
      </c>
      <c r="Z26" s="1">
        <f t="shared" si="11"/>
        <v>1576.9050595577119</v>
      </c>
      <c r="AA26" s="1">
        <f t="shared" si="12"/>
        <v>64.8981666862</v>
      </c>
      <c r="AB26" s="1">
        <f t="shared" si="13"/>
        <v>63.465671029300005</v>
      </c>
      <c r="AC26" s="1">
        <f t="shared" si="14"/>
        <v>1536.75008527345</v>
      </c>
      <c r="AD26" s="1">
        <f t="shared" si="15"/>
        <v>-1569.0603583094</v>
      </c>
    </row>
    <row r="27" spans="1:30" ht="13.5" customHeight="1">
      <c r="A27" s="1" t="s">
        <v>43</v>
      </c>
      <c r="B27" s="1">
        <v>64.5</v>
      </c>
      <c r="C27" s="1">
        <v>14</v>
      </c>
      <c r="D27" s="1">
        <v>1016</v>
      </c>
      <c r="E27" s="1">
        <v>67</v>
      </c>
      <c r="F27" s="1">
        <v>62</v>
      </c>
      <c r="I27" s="1">
        <f t="shared" si="0"/>
        <v>-2.5374999999999943</v>
      </c>
      <c r="J27" s="1">
        <f t="shared" si="1"/>
        <v>-37.978947</v>
      </c>
      <c r="K27" s="1">
        <f t="shared" si="2"/>
        <v>-2981.65</v>
      </c>
      <c r="L27" s="1">
        <f t="shared" si="3"/>
        <v>6.438906249999971</v>
      </c>
      <c r="M27" s="1">
        <f t="shared" si="4"/>
        <v>1442.400415228809</v>
      </c>
      <c r="N27" s="1">
        <f t="shared" si="5"/>
        <v>8890236.7225</v>
      </c>
      <c r="O27" s="1">
        <f t="shared" si="6"/>
        <v>96.37157801249978</v>
      </c>
      <c r="P27" s="1">
        <f t="shared" si="7"/>
        <v>7565.936874999983</v>
      </c>
      <c r="Q27" s="1">
        <f t="shared" si="8"/>
        <v>113239.92732255</v>
      </c>
      <c r="X27" s="1">
        <f t="shared" si="9"/>
        <v>93.01985523</v>
      </c>
      <c r="Y27" s="1">
        <f t="shared" si="10"/>
        <v>-2980.5750206525004</v>
      </c>
      <c r="Z27" s="1">
        <f t="shared" si="11"/>
        <v>2675.499902097712</v>
      </c>
      <c r="AA27" s="1">
        <f t="shared" si="12"/>
        <v>62.181966686200006</v>
      </c>
      <c r="AB27" s="1">
        <f t="shared" si="13"/>
        <v>59.391371029300004</v>
      </c>
      <c r="AC27" s="1">
        <f t="shared" si="14"/>
        <v>2744.6994852734506</v>
      </c>
      <c r="AD27" s="1">
        <f t="shared" si="15"/>
        <v>-2915.6024583094004</v>
      </c>
    </row>
    <row r="28" spans="1:30" ht="13.5" customHeight="1">
      <c r="A28" s="1" t="s">
        <v>44</v>
      </c>
      <c r="B28" s="1">
        <v>64.5</v>
      </c>
      <c r="C28" s="1">
        <v>8.8</v>
      </c>
      <c r="D28" s="1">
        <v>1062</v>
      </c>
      <c r="E28" s="1">
        <v>67</v>
      </c>
      <c r="F28" s="1">
        <v>62</v>
      </c>
      <c r="I28" s="1">
        <f t="shared" si="0"/>
        <v>-2.5374999999999943</v>
      </c>
      <c r="J28" s="1">
        <f t="shared" si="1"/>
        <v>-43.178946999999994</v>
      </c>
      <c r="K28" s="1">
        <f t="shared" si="2"/>
        <v>-2935.65</v>
      </c>
      <c r="L28" s="1">
        <f t="shared" si="3"/>
        <v>6.438906249999971</v>
      </c>
      <c r="M28" s="1">
        <f t="shared" si="4"/>
        <v>1864.4214640288085</v>
      </c>
      <c r="N28" s="1">
        <f t="shared" si="5"/>
        <v>8618040.922500001</v>
      </c>
      <c r="O28" s="1">
        <f t="shared" si="6"/>
        <v>109.56657801249973</v>
      </c>
      <c r="P28" s="1">
        <f t="shared" si="7"/>
        <v>7449.211874999984</v>
      </c>
      <c r="Q28" s="1">
        <f t="shared" si="8"/>
        <v>126758.27576054998</v>
      </c>
      <c r="X28" s="1">
        <f t="shared" si="9"/>
        <v>92.10785523</v>
      </c>
      <c r="Y28" s="1">
        <f t="shared" si="10"/>
        <v>-2934.4190206525004</v>
      </c>
      <c r="Z28" s="1">
        <f t="shared" si="11"/>
        <v>2629.8796916097117</v>
      </c>
      <c r="AA28" s="1">
        <f t="shared" si="12"/>
        <v>62.2366866862</v>
      </c>
      <c r="AB28" s="1">
        <f t="shared" si="13"/>
        <v>59.47345102930001</v>
      </c>
      <c r="AC28" s="1">
        <f t="shared" si="14"/>
        <v>2703.213805273451</v>
      </c>
      <c r="AD28" s="1">
        <f t="shared" si="15"/>
        <v>-2869.4190983094004</v>
      </c>
    </row>
    <row r="29" spans="1:30" ht="13.5" customHeight="1">
      <c r="A29" s="1" t="s">
        <v>45</v>
      </c>
      <c r="B29" s="1">
        <v>73</v>
      </c>
      <c r="C29" s="1">
        <v>3.9</v>
      </c>
      <c r="D29" s="1">
        <v>480</v>
      </c>
      <c r="E29" s="1">
        <v>77</v>
      </c>
      <c r="F29" s="1">
        <v>69</v>
      </c>
      <c r="I29" s="1">
        <f t="shared" si="0"/>
        <v>5.962500000000006</v>
      </c>
      <c r="J29" s="1">
        <f t="shared" si="1"/>
        <v>-48.078947</v>
      </c>
      <c r="K29" s="1">
        <f t="shared" si="2"/>
        <v>-3517.65</v>
      </c>
      <c r="L29" s="1">
        <f t="shared" si="3"/>
        <v>35.55140625000007</v>
      </c>
      <c r="M29" s="1">
        <f t="shared" si="4"/>
        <v>2311.585144628809</v>
      </c>
      <c r="N29" s="1">
        <f t="shared" si="5"/>
        <v>12373861.5225</v>
      </c>
      <c r="O29" s="1">
        <f t="shared" si="6"/>
        <v>-286.67072148750026</v>
      </c>
      <c r="P29" s="1">
        <f t="shared" si="7"/>
        <v>-20973.98812500002</v>
      </c>
      <c r="Q29" s="1">
        <f t="shared" si="8"/>
        <v>169124.90791455</v>
      </c>
      <c r="X29" s="1">
        <f t="shared" si="9"/>
        <v>109.49885523</v>
      </c>
      <c r="Y29" s="1">
        <f t="shared" si="10"/>
        <v>-3516.5631456524998</v>
      </c>
      <c r="Z29" s="1">
        <f t="shared" si="11"/>
        <v>3178.320554803712</v>
      </c>
      <c r="AA29" s="1">
        <f t="shared" si="12"/>
        <v>61.193226686200006</v>
      </c>
      <c r="AB29" s="1">
        <f t="shared" si="13"/>
        <v>57.90826102930001</v>
      </c>
      <c r="AC29" s="1">
        <f t="shared" si="14"/>
        <v>3226.10005777345</v>
      </c>
      <c r="AD29" s="1">
        <f t="shared" si="15"/>
        <v>-3452.0849533093997</v>
      </c>
    </row>
    <row r="30" spans="1:30" ht="13.5" customHeight="1">
      <c r="A30" s="1" t="s">
        <v>46</v>
      </c>
      <c r="B30" s="1">
        <v>72</v>
      </c>
      <c r="C30" s="1">
        <v>6</v>
      </c>
      <c r="D30" s="1">
        <v>559</v>
      </c>
      <c r="E30" s="1">
        <v>75</v>
      </c>
      <c r="F30" s="1">
        <v>69</v>
      </c>
      <c r="I30" s="1">
        <f t="shared" si="0"/>
        <v>4.962500000000006</v>
      </c>
      <c r="J30" s="1">
        <f t="shared" si="1"/>
        <v>-45.978947</v>
      </c>
      <c r="K30" s="1">
        <f t="shared" si="2"/>
        <v>-3438.65</v>
      </c>
      <c r="L30" s="1">
        <f t="shared" si="3"/>
        <v>24.626406250000056</v>
      </c>
      <c r="M30" s="1">
        <f t="shared" si="4"/>
        <v>2114.063567228809</v>
      </c>
      <c r="N30" s="1">
        <f t="shared" si="5"/>
        <v>11824313.8225</v>
      </c>
      <c r="O30" s="1">
        <f t="shared" si="6"/>
        <v>-228.17052448750024</v>
      </c>
      <c r="P30" s="1">
        <f t="shared" si="7"/>
        <v>-17064.30062500002</v>
      </c>
      <c r="Q30" s="1">
        <f t="shared" si="8"/>
        <v>158105.50610155</v>
      </c>
      <c r="X30" s="1">
        <f t="shared" si="9"/>
        <v>106.99985523</v>
      </c>
      <c r="Y30" s="1">
        <f t="shared" si="10"/>
        <v>-3437.5168956525</v>
      </c>
      <c r="Z30" s="1">
        <f t="shared" si="11"/>
        <v>3098.270770577712</v>
      </c>
      <c r="AA30" s="1">
        <f t="shared" si="12"/>
        <v>61.34316668620001</v>
      </c>
      <c r="AB30" s="1">
        <f t="shared" si="13"/>
        <v>58.1331710293</v>
      </c>
      <c r="AC30" s="1">
        <f t="shared" si="14"/>
        <v>3155.1083727734504</v>
      </c>
      <c r="AD30" s="1">
        <f t="shared" si="15"/>
        <v>-3372.9637333093997</v>
      </c>
    </row>
    <row r="31" spans="1:30" ht="13.5" customHeight="1">
      <c r="A31" s="1" t="s">
        <v>47</v>
      </c>
      <c r="B31" s="1">
        <v>69</v>
      </c>
      <c r="C31" s="1">
        <v>3.2</v>
      </c>
      <c r="D31" s="1">
        <v>259</v>
      </c>
      <c r="E31" s="1">
        <v>74</v>
      </c>
      <c r="F31" s="1">
        <v>64</v>
      </c>
      <c r="I31" s="1">
        <f t="shared" si="0"/>
        <v>1.9625000000000057</v>
      </c>
      <c r="J31" s="1">
        <f t="shared" si="1"/>
        <v>-48.778946999999995</v>
      </c>
      <c r="K31" s="1">
        <f t="shared" si="2"/>
        <v>-3738.65</v>
      </c>
      <c r="L31" s="1">
        <f t="shared" si="3"/>
        <v>3.8514062500000223</v>
      </c>
      <c r="M31" s="1">
        <f t="shared" si="4"/>
        <v>2379.3856704288087</v>
      </c>
      <c r="N31" s="1">
        <f t="shared" si="5"/>
        <v>13977503.8225</v>
      </c>
      <c r="O31" s="1">
        <f t="shared" si="6"/>
        <v>-95.72868348750026</v>
      </c>
      <c r="P31" s="1">
        <f t="shared" si="7"/>
        <v>-7337.100625000022</v>
      </c>
      <c r="Q31" s="1">
        <f t="shared" si="8"/>
        <v>182367.41020155</v>
      </c>
      <c r="X31" s="1">
        <f t="shared" si="9"/>
        <v>116.43185523</v>
      </c>
      <c r="Y31" s="1">
        <f t="shared" si="10"/>
        <v>-3737.2251456525</v>
      </c>
      <c r="Z31" s="1">
        <f t="shared" si="11"/>
        <v>3344.8425495457122</v>
      </c>
      <c r="AA31" s="1">
        <f t="shared" si="12"/>
        <v>60.7772466862</v>
      </c>
      <c r="AB31" s="1">
        <f t="shared" si="13"/>
        <v>57.28429102930001</v>
      </c>
      <c r="AC31" s="1">
        <f t="shared" si="14"/>
        <v>3424.27987777345</v>
      </c>
      <c r="AD31" s="1">
        <f t="shared" si="15"/>
        <v>-3672.9549433094</v>
      </c>
    </row>
    <row r="32" spans="1:30" ht="13.5" customHeight="1">
      <c r="A32" s="1" t="s">
        <v>48</v>
      </c>
      <c r="B32" s="1">
        <v>64</v>
      </c>
      <c r="C32" s="1">
        <v>11</v>
      </c>
      <c r="D32" s="1">
        <v>1340</v>
      </c>
      <c r="E32" s="1">
        <v>67</v>
      </c>
      <c r="F32" s="1">
        <v>61</v>
      </c>
      <c r="I32" s="1">
        <f t="shared" si="0"/>
        <v>-3.0374999999999943</v>
      </c>
      <c r="J32" s="1">
        <f t="shared" si="1"/>
        <v>-40.978947</v>
      </c>
      <c r="K32" s="1">
        <f t="shared" si="2"/>
        <v>-2657.65</v>
      </c>
      <c r="L32" s="1">
        <f t="shared" si="3"/>
        <v>9.226406249999965</v>
      </c>
      <c r="M32" s="1">
        <f t="shared" si="4"/>
        <v>1679.2740972288088</v>
      </c>
      <c r="N32" s="1">
        <f t="shared" si="5"/>
        <v>7063103.522500001</v>
      </c>
      <c r="O32" s="1">
        <f t="shared" si="6"/>
        <v>124.47355151249977</v>
      </c>
      <c r="P32" s="1">
        <f t="shared" si="7"/>
        <v>8072.611874999985</v>
      </c>
      <c r="Q32" s="1">
        <f t="shared" si="8"/>
        <v>108907.69849455</v>
      </c>
      <c r="X32" s="1">
        <f t="shared" si="9"/>
        <v>83.59985523</v>
      </c>
      <c r="Y32" s="1">
        <f t="shared" si="10"/>
        <v>-2656.5128956525</v>
      </c>
      <c r="Z32" s="1">
        <f t="shared" si="11"/>
        <v>2384.318665277712</v>
      </c>
      <c r="AA32" s="1">
        <f t="shared" si="12"/>
        <v>62.7471666862</v>
      </c>
      <c r="AB32" s="1">
        <f t="shared" si="13"/>
        <v>60.2391710293</v>
      </c>
      <c r="AC32" s="1">
        <f t="shared" si="14"/>
        <v>2453.6087727734503</v>
      </c>
      <c r="AD32" s="1">
        <f t="shared" si="15"/>
        <v>-2591.2577333094</v>
      </c>
    </row>
    <row r="33" spans="1:30" ht="13.5" customHeight="1">
      <c r="A33" s="1" t="s">
        <v>49</v>
      </c>
      <c r="B33" s="1">
        <v>78.5</v>
      </c>
      <c r="C33" s="1">
        <v>2.6</v>
      </c>
      <c r="D33" s="1">
        <v>275</v>
      </c>
      <c r="E33" s="1">
        <v>82</v>
      </c>
      <c r="F33" s="1">
        <v>75</v>
      </c>
      <c r="I33" s="1">
        <f t="shared" si="0"/>
        <v>11.462500000000006</v>
      </c>
      <c r="J33" s="1">
        <f t="shared" si="1"/>
        <v>-49.378947</v>
      </c>
      <c r="K33" s="1">
        <f t="shared" si="2"/>
        <v>-3722.65</v>
      </c>
      <c r="L33" s="1">
        <f t="shared" si="3"/>
        <v>131.38890625000013</v>
      </c>
      <c r="M33" s="1">
        <f t="shared" si="4"/>
        <v>2438.2804068288087</v>
      </c>
      <c r="N33" s="1">
        <f t="shared" si="5"/>
        <v>13858123.0225</v>
      </c>
      <c r="O33" s="1">
        <f t="shared" si="6"/>
        <v>-566.0061799875002</v>
      </c>
      <c r="P33" s="1">
        <f t="shared" si="7"/>
        <v>-42670.87562500002</v>
      </c>
      <c r="Q33" s="1">
        <f t="shared" si="8"/>
        <v>183820.53704954998</v>
      </c>
      <c r="X33" s="1">
        <f t="shared" si="9"/>
        <v>115.43585523</v>
      </c>
      <c r="Y33" s="1">
        <f t="shared" si="10"/>
        <v>-3722.4825206525</v>
      </c>
      <c r="Z33" s="1">
        <f t="shared" si="11"/>
        <v>3457.3911021817125</v>
      </c>
      <c r="AA33" s="1">
        <f t="shared" si="12"/>
        <v>60.837006686200006</v>
      </c>
      <c r="AB33" s="1">
        <f t="shared" si="13"/>
        <v>57.3739310293</v>
      </c>
      <c r="AC33" s="1">
        <f t="shared" si="14"/>
        <v>3411.0712752734507</v>
      </c>
      <c r="AD33" s="1">
        <f t="shared" si="15"/>
        <v>-3658.1824383094</v>
      </c>
    </row>
    <row r="34" spans="1:30" ht="13.5" customHeight="1">
      <c r="A34" s="1" t="s">
        <v>50</v>
      </c>
      <c r="B34" s="1">
        <v>53</v>
      </c>
      <c r="C34" s="1">
        <v>23</v>
      </c>
      <c r="D34" s="1">
        <v>12550</v>
      </c>
      <c r="E34" s="1">
        <v>54</v>
      </c>
      <c r="F34" s="1">
        <v>52</v>
      </c>
      <c r="I34" s="1">
        <f t="shared" si="0"/>
        <v>-14.037499999999994</v>
      </c>
      <c r="J34" s="1">
        <f t="shared" si="1"/>
        <v>-28.978946999999998</v>
      </c>
      <c r="K34" s="1">
        <f t="shared" si="2"/>
        <v>8552.35</v>
      </c>
      <c r="L34" s="1">
        <f t="shared" si="3"/>
        <v>197.05140624999984</v>
      </c>
      <c r="M34" s="1">
        <f t="shared" si="4"/>
        <v>839.7793692288088</v>
      </c>
      <c r="N34" s="1">
        <f t="shared" si="5"/>
        <v>73142690.52250001</v>
      </c>
      <c r="O34" s="1">
        <f t="shared" si="6"/>
        <v>406.7919685124998</v>
      </c>
      <c r="P34" s="1">
        <f t="shared" si="7"/>
        <v>-120053.61312499996</v>
      </c>
      <c r="Q34" s="1">
        <f t="shared" si="8"/>
        <v>-247838.09737545</v>
      </c>
      <c r="X34" s="1">
        <f t="shared" si="9"/>
        <v>-253.12014477</v>
      </c>
      <c r="Y34" s="1">
        <f t="shared" si="10"/>
        <v>8551.248854347501</v>
      </c>
      <c r="Z34" s="1">
        <f t="shared" si="11"/>
        <v>-7508.461387442289</v>
      </c>
      <c r="AA34" s="1">
        <f t="shared" si="12"/>
        <v>82.9503666862</v>
      </c>
      <c r="AB34" s="1">
        <f t="shared" si="13"/>
        <v>90.5439710293</v>
      </c>
      <c r="AC34" s="1">
        <f t="shared" si="14"/>
        <v>-7613.173602226551</v>
      </c>
      <c r="AD34" s="1">
        <f t="shared" si="15"/>
        <v>8626.6056166906</v>
      </c>
    </row>
    <row r="35" spans="1:30" ht="13.5" customHeight="1">
      <c r="A35" s="1" t="s">
        <v>51</v>
      </c>
      <c r="B35" s="1">
        <v>75</v>
      </c>
      <c r="C35" s="1">
        <v>3.2</v>
      </c>
      <c r="D35" s="1">
        <v>965</v>
      </c>
      <c r="E35" s="1">
        <v>78</v>
      </c>
      <c r="F35" s="1">
        <v>72</v>
      </c>
      <c r="I35" s="1">
        <f t="shared" si="0"/>
        <v>7.962500000000006</v>
      </c>
      <c r="J35" s="1">
        <f t="shared" si="1"/>
        <v>-48.778946999999995</v>
      </c>
      <c r="K35" s="1">
        <f t="shared" si="2"/>
        <v>-3032.65</v>
      </c>
      <c r="L35" s="1">
        <f t="shared" si="3"/>
        <v>63.40140625000009</v>
      </c>
      <c r="M35" s="1">
        <f t="shared" si="4"/>
        <v>2379.3856704288087</v>
      </c>
      <c r="N35" s="1">
        <f t="shared" si="5"/>
        <v>9196966.0225</v>
      </c>
      <c r="O35" s="1">
        <f t="shared" si="6"/>
        <v>-388.4023654875002</v>
      </c>
      <c r="P35" s="1">
        <f t="shared" si="7"/>
        <v>-24147.475625000017</v>
      </c>
      <c r="Q35" s="1">
        <f t="shared" si="8"/>
        <v>147929.47361955</v>
      </c>
      <c r="X35" s="1">
        <f t="shared" si="9"/>
        <v>94.89185523</v>
      </c>
      <c r="Y35" s="1">
        <f t="shared" si="10"/>
        <v>-3031.8206456525004</v>
      </c>
      <c r="Z35" s="1">
        <f t="shared" si="11"/>
        <v>2768.9925495457123</v>
      </c>
      <c r="AA35" s="1">
        <f t="shared" si="12"/>
        <v>62.0696466862</v>
      </c>
      <c r="AB35" s="1">
        <f t="shared" si="13"/>
        <v>59.2228910293</v>
      </c>
      <c r="AC35" s="1">
        <f t="shared" si="14"/>
        <v>2790.7082277734503</v>
      </c>
      <c r="AD35" s="1">
        <f t="shared" si="15"/>
        <v>-2966.9042433094</v>
      </c>
    </row>
    <row r="37" spans="1:30" ht="13.5" customHeight="1">
      <c r="A37" s="1" t="s">
        <v>52</v>
      </c>
      <c r="B37" s="1">
        <v>68.5</v>
      </c>
      <c r="C37" s="1">
        <v>11</v>
      </c>
      <c r="D37" s="1">
        <v>4883</v>
      </c>
      <c r="E37" s="1">
        <v>71</v>
      </c>
      <c r="F37" s="1">
        <v>66</v>
      </c>
      <c r="I37" s="1">
        <f t="shared" si="0"/>
        <v>1.4625000000000057</v>
      </c>
      <c r="J37" s="1">
        <f t="shared" si="1"/>
        <v>-40.978947</v>
      </c>
      <c r="K37" s="1">
        <f t="shared" si="2"/>
        <v>885.3499999999999</v>
      </c>
      <c r="L37" s="1">
        <f t="shared" si="3"/>
        <v>2.1389062500000167</v>
      </c>
      <c r="M37" s="1">
        <f t="shared" si="4"/>
        <v>1679.2740972288088</v>
      </c>
      <c r="N37" s="1">
        <f t="shared" si="5"/>
        <v>783844.6224999998</v>
      </c>
      <c r="O37" s="1">
        <f t="shared" si="6"/>
        <v>-59.93170998750023</v>
      </c>
      <c r="P37" s="1">
        <f t="shared" si="7"/>
        <v>1294.824375000005</v>
      </c>
      <c r="Q37" s="1">
        <f t="shared" si="8"/>
        <v>-36280.710726449994</v>
      </c>
      <c r="X37" s="1">
        <f t="shared" si="9"/>
        <v>-22.96014477</v>
      </c>
      <c r="Y37" s="1">
        <f t="shared" si="10"/>
        <v>886.5579793474999</v>
      </c>
      <c r="Z37" s="1">
        <f t="shared" si="11"/>
        <v>-811.4688347222881</v>
      </c>
      <c r="AA37" s="1">
        <f t="shared" si="12"/>
        <v>69.14076668620001</v>
      </c>
      <c r="AB37" s="1">
        <f t="shared" si="13"/>
        <v>69.8295710293</v>
      </c>
      <c r="AC37" s="1">
        <f t="shared" si="14"/>
        <v>-728.7614147265499</v>
      </c>
      <c r="AD37" s="1">
        <f t="shared" si="15"/>
        <v>955.0099416905998</v>
      </c>
    </row>
    <row r="38" spans="1:30" ht="13.5" customHeight="1">
      <c r="A38" s="1" t="s">
        <v>53</v>
      </c>
      <c r="B38" s="1">
        <v>70</v>
      </c>
      <c r="C38" s="1">
        <v>5</v>
      </c>
      <c r="D38" s="1">
        <v>1189</v>
      </c>
      <c r="E38" s="1">
        <v>72</v>
      </c>
      <c r="F38" s="1">
        <v>68</v>
      </c>
      <c r="I38" s="1">
        <f t="shared" si="0"/>
        <v>2.9625000000000057</v>
      </c>
      <c r="J38" s="1">
        <f t="shared" si="1"/>
        <v>-46.978947</v>
      </c>
      <c r="K38" s="1">
        <f t="shared" si="2"/>
        <v>-2808.65</v>
      </c>
      <c r="L38" s="1">
        <f t="shared" si="3"/>
        <v>8.776406250000033</v>
      </c>
      <c r="M38" s="1">
        <f t="shared" si="4"/>
        <v>2207.0214612288087</v>
      </c>
      <c r="N38" s="1">
        <f t="shared" si="5"/>
        <v>7888514.822500001</v>
      </c>
      <c r="O38" s="1">
        <f t="shared" si="6"/>
        <v>-139.17513048750027</v>
      </c>
      <c r="P38" s="1">
        <f t="shared" si="7"/>
        <v>-8320.625625000017</v>
      </c>
      <c r="Q38" s="1">
        <f t="shared" si="8"/>
        <v>131947.41949155</v>
      </c>
      <c r="X38" s="1">
        <f t="shared" si="9"/>
        <v>88.30985523</v>
      </c>
      <c r="Y38" s="1">
        <f t="shared" si="10"/>
        <v>-2807.3283956525</v>
      </c>
      <c r="Z38" s="1">
        <f t="shared" si="11"/>
        <v>2514.4911916377123</v>
      </c>
      <c r="AA38" s="1">
        <f t="shared" si="12"/>
        <v>62.4645666862</v>
      </c>
      <c r="AB38" s="1">
        <f t="shared" si="13"/>
        <v>59.81527102930001</v>
      </c>
      <c r="AC38" s="1">
        <f t="shared" si="14"/>
        <v>2589.0601227734505</v>
      </c>
      <c r="AD38" s="1">
        <f t="shared" si="15"/>
        <v>-2742.2145333094</v>
      </c>
    </row>
    <row r="39" spans="1:30" ht="13.5" customHeight="1">
      <c r="A39" s="1" t="s">
        <v>54</v>
      </c>
      <c r="B39" s="1">
        <v>70.5</v>
      </c>
      <c r="C39" s="1">
        <v>3</v>
      </c>
      <c r="D39" s="1">
        <v>226</v>
      </c>
      <c r="E39" s="1">
        <v>75</v>
      </c>
      <c r="F39" s="1">
        <v>66</v>
      </c>
      <c r="I39" s="1">
        <f t="shared" si="0"/>
        <v>3.4625000000000057</v>
      </c>
      <c r="J39" s="1">
        <f t="shared" si="1"/>
        <v>-48.978947</v>
      </c>
      <c r="K39" s="1">
        <f t="shared" si="2"/>
        <v>-3771.65</v>
      </c>
      <c r="L39" s="1">
        <f t="shared" si="3"/>
        <v>11.988906250000039</v>
      </c>
      <c r="M39" s="1">
        <f t="shared" si="4"/>
        <v>2398.937249228809</v>
      </c>
      <c r="N39" s="1">
        <f t="shared" si="5"/>
        <v>14225343.7225</v>
      </c>
      <c r="O39" s="1">
        <f t="shared" si="6"/>
        <v>-169.58960398750028</v>
      </c>
      <c r="P39" s="1">
        <f t="shared" si="7"/>
        <v>-13059.338125000022</v>
      </c>
      <c r="Q39" s="1">
        <f t="shared" si="8"/>
        <v>184731.44545255</v>
      </c>
      <c r="X39" s="1">
        <f t="shared" si="9"/>
        <v>117.34985523</v>
      </c>
      <c r="Y39" s="1">
        <f t="shared" si="10"/>
        <v>-3770.3005206525004</v>
      </c>
      <c r="Z39" s="1">
        <f t="shared" si="11"/>
        <v>3382.484533757712</v>
      </c>
      <c r="AA39" s="1">
        <f t="shared" si="12"/>
        <v>60.722166686200005</v>
      </c>
      <c r="AB39" s="1">
        <f t="shared" si="13"/>
        <v>57.2016710293</v>
      </c>
      <c r="AC39" s="1">
        <f t="shared" si="14"/>
        <v>3453.9926352734506</v>
      </c>
      <c r="AD39" s="1">
        <f t="shared" si="15"/>
        <v>-3706.0578583094</v>
      </c>
    </row>
    <row r="40" spans="1:30" ht="13.5" customHeight="1">
      <c r="A40" s="1" t="s">
        <v>55</v>
      </c>
      <c r="B40" s="1">
        <v>76</v>
      </c>
      <c r="C40" s="1">
        <v>3</v>
      </c>
      <c r="D40" s="1">
        <v>611</v>
      </c>
      <c r="E40" s="1">
        <v>79</v>
      </c>
      <c r="F40" s="1">
        <v>73</v>
      </c>
      <c r="I40" s="1">
        <f t="shared" si="0"/>
        <v>8.962500000000006</v>
      </c>
      <c r="J40" s="1">
        <f t="shared" si="1"/>
        <v>-48.978947</v>
      </c>
      <c r="K40" s="1">
        <f t="shared" si="2"/>
        <v>-3386.65</v>
      </c>
      <c r="L40" s="1">
        <f t="shared" si="3"/>
        <v>80.3264062500001</v>
      </c>
      <c r="M40" s="1">
        <f t="shared" si="4"/>
        <v>2398.937249228809</v>
      </c>
      <c r="N40" s="1">
        <f t="shared" si="5"/>
        <v>11469398.2225</v>
      </c>
      <c r="O40" s="1">
        <f t="shared" si="6"/>
        <v>-438.97381248750025</v>
      </c>
      <c r="P40" s="1">
        <f t="shared" si="7"/>
        <v>-30352.85062500002</v>
      </c>
      <c r="Q40" s="1">
        <f t="shared" si="8"/>
        <v>165874.55085755</v>
      </c>
      <c r="X40" s="1">
        <f t="shared" si="9"/>
        <v>105.46985523</v>
      </c>
      <c r="Y40" s="1">
        <f t="shared" si="10"/>
        <v>-3385.9838956525005</v>
      </c>
      <c r="Z40" s="1">
        <f t="shared" si="11"/>
        <v>3104.3220337577122</v>
      </c>
      <c r="AA40" s="1">
        <f t="shared" si="12"/>
        <v>61.434966686200006</v>
      </c>
      <c r="AB40" s="1">
        <f t="shared" si="13"/>
        <v>58.270871029300004</v>
      </c>
      <c r="AC40" s="1">
        <f t="shared" si="14"/>
        <v>3108.820472773451</v>
      </c>
      <c r="AD40" s="1">
        <f t="shared" si="15"/>
        <v>-3321.3848333094</v>
      </c>
    </row>
    <row r="41" spans="1:30" ht="13.5" customHeight="1">
      <c r="A41" s="1" t="s">
        <v>56</v>
      </c>
      <c r="B41" s="1">
        <v>75.5</v>
      </c>
      <c r="C41" s="1">
        <v>1.3</v>
      </c>
      <c r="D41" s="1">
        <v>404</v>
      </c>
      <c r="E41" s="1">
        <v>79</v>
      </c>
      <c r="F41" s="1">
        <v>72</v>
      </c>
      <c r="I41" s="1">
        <f t="shared" si="0"/>
        <v>8.462500000000006</v>
      </c>
      <c r="J41" s="1">
        <f t="shared" si="1"/>
        <v>-50.678947</v>
      </c>
      <c r="K41" s="1">
        <f t="shared" si="2"/>
        <v>-3593.65</v>
      </c>
      <c r="L41" s="1">
        <f t="shared" si="3"/>
        <v>71.6139062500001</v>
      </c>
      <c r="M41" s="1">
        <f t="shared" si="4"/>
        <v>2568.355669028809</v>
      </c>
      <c r="N41" s="1">
        <f t="shared" si="5"/>
        <v>12914320.3225</v>
      </c>
      <c r="O41" s="1">
        <f t="shared" si="6"/>
        <v>-428.8705889875003</v>
      </c>
      <c r="P41" s="1">
        <f t="shared" si="7"/>
        <v>-30411.26312500002</v>
      </c>
      <c r="Q41" s="1">
        <f t="shared" si="8"/>
        <v>182122.39788655</v>
      </c>
      <c r="X41" s="1">
        <f t="shared" si="9"/>
        <v>111.86285523</v>
      </c>
      <c r="Y41" s="1">
        <f t="shared" si="10"/>
        <v>-3592.8457706525</v>
      </c>
      <c r="Z41" s="1">
        <f t="shared" si="11"/>
        <v>3280.215349559712</v>
      </c>
      <c r="AA41" s="1">
        <f t="shared" si="12"/>
        <v>61.051386686200004</v>
      </c>
      <c r="AB41" s="1">
        <f t="shared" si="13"/>
        <v>57.695501029300004</v>
      </c>
      <c r="AC41" s="1">
        <f t="shared" si="14"/>
        <v>3294.6125802734505</v>
      </c>
      <c r="AD41" s="1">
        <f t="shared" si="15"/>
        <v>-3528.4384983093996</v>
      </c>
    </row>
    <row r="42" spans="1:30" ht="13.5" customHeight="1">
      <c r="A42" s="1" t="s">
        <v>57</v>
      </c>
      <c r="B42" s="1">
        <v>74.5</v>
      </c>
      <c r="C42" s="1">
        <v>5.6</v>
      </c>
      <c r="D42" s="1">
        <v>576</v>
      </c>
      <c r="E42" s="1">
        <v>78</v>
      </c>
      <c r="F42" s="1">
        <v>71</v>
      </c>
      <c r="I42" s="1">
        <f t="shared" si="0"/>
        <v>7.462500000000006</v>
      </c>
      <c r="J42" s="1">
        <f t="shared" si="1"/>
        <v>-46.378947</v>
      </c>
      <c r="K42" s="1">
        <f t="shared" si="2"/>
        <v>-3421.65</v>
      </c>
      <c r="L42" s="1">
        <f t="shared" si="3"/>
        <v>55.68890625000009</v>
      </c>
      <c r="M42" s="1">
        <f t="shared" si="4"/>
        <v>2151.0067248288087</v>
      </c>
      <c r="N42" s="1">
        <f t="shared" si="5"/>
        <v>11707688.7225</v>
      </c>
      <c r="O42" s="1">
        <f t="shared" si="6"/>
        <v>-346.10289198750024</v>
      </c>
      <c r="P42" s="1">
        <f t="shared" si="7"/>
        <v>-25534.06312500002</v>
      </c>
      <c r="Q42" s="1">
        <f t="shared" si="8"/>
        <v>158692.52400255</v>
      </c>
      <c r="X42" s="1">
        <f t="shared" si="9"/>
        <v>106.37585523</v>
      </c>
      <c r="Y42" s="1">
        <f t="shared" si="10"/>
        <v>-3420.8155206525003</v>
      </c>
      <c r="Z42" s="1">
        <f t="shared" si="11"/>
        <v>3113.663839001712</v>
      </c>
      <c r="AA42" s="1">
        <f t="shared" si="12"/>
        <v>61.380606686200004</v>
      </c>
      <c r="AB42" s="1">
        <f t="shared" si="13"/>
        <v>58.18933102930001</v>
      </c>
      <c r="AC42" s="1">
        <f t="shared" si="14"/>
        <v>3140.1145752734506</v>
      </c>
      <c r="AD42" s="1">
        <f t="shared" si="15"/>
        <v>-3356.2436383094</v>
      </c>
    </row>
    <row r="43" spans="1:30" ht="13.5" customHeight="1">
      <c r="A43" s="1" t="s">
        <v>58</v>
      </c>
      <c r="B43" s="1">
        <v>65</v>
      </c>
      <c r="C43" s="1">
        <v>29</v>
      </c>
      <c r="D43" s="1">
        <v>3096</v>
      </c>
      <c r="E43" s="1">
        <v>67</v>
      </c>
      <c r="F43" s="1">
        <v>63</v>
      </c>
      <c r="I43" s="1">
        <f t="shared" si="0"/>
        <v>-2.0374999999999943</v>
      </c>
      <c r="J43" s="1">
        <f t="shared" si="1"/>
        <v>-22.978946999999998</v>
      </c>
      <c r="K43" s="1">
        <f t="shared" si="2"/>
        <v>-901.6500000000001</v>
      </c>
      <c r="L43" s="1">
        <f t="shared" si="3"/>
        <v>4.151406249999977</v>
      </c>
      <c r="M43" s="1">
        <f t="shared" si="4"/>
        <v>528.0320052288089</v>
      </c>
      <c r="N43" s="1">
        <f t="shared" si="5"/>
        <v>812972.7225000001</v>
      </c>
      <c r="O43" s="1">
        <f t="shared" si="6"/>
        <v>46.819604512499865</v>
      </c>
      <c r="P43" s="1">
        <f t="shared" si="7"/>
        <v>1837.111874999995</v>
      </c>
      <c r="Q43" s="1">
        <f t="shared" si="8"/>
        <v>20718.96756255</v>
      </c>
      <c r="X43" s="1">
        <f t="shared" si="9"/>
        <v>29.23985523</v>
      </c>
      <c r="Y43" s="1">
        <f t="shared" si="10"/>
        <v>-901.0021456525001</v>
      </c>
      <c r="Z43" s="1">
        <f t="shared" si="11"/>
        <v>810.356086197712</v>
      </c>
      <c r="AA43" s="1">
        <f t="shared" si="12"/>
        <v>66.0087666862</v>
      </c>
      <c r="AB43" s="1">
        <f t="shared" si="13"/>
        <v>65.1315710293</v>
      </c>
      <c r="AC43" s="1">
        <f t="shared" si="14"/>
        <v>876.91069777345</v>
      </c>
      <c r="AD43" s="1">
        <f t="shared" si="15"/>
        <v>-834.1161833094001</v>
      </c>
    </row>
    <row r="45" spans="12:17" ht="13.5" customHeight="1">
      <c r="L45" s="1">
        <f>SUM(L5:L43)/37</f>
        <v>61.41563344594596</v>
      </c>
      <c r="M45" s="1">
        <f>SUM(M5:M43)/37</f>
        <v>16990.544409672835</v>
      </c>
      <c r="N45" s="1">
        <f>SUM(N5:N44)/37</f>
        <v>39804910.55824325</v>
      </c>
      <c r="O45" s="1">
        <f>SUM(O5:O43)/37</f>
        <v>-616.1483638790542</v>
      </c>
      <c r="P45" s="1">
        <f>SUM(P5:P44)/37</f>
        <v>-29286.279695945945</v>
      </c>
      <c r="Q45" s="1">
        <f>SUM(Q5:Q43)/37</f>
        <v>502142.8247752673</v>
      </c>
    </row>
    <row r="46" spans="1:17" ht="13.5" customHeight="1">
      <c r="A46" s="1" t="s">
        <v>59</v>
      </c>
      <c r="L46" s="1" t="s">
        <v>60</v>
      </c>
      <c r="M46" s="1" t="s">
        <v>61</v>
      </c>
      <c r="N46" s="1" t="s">
        <v>62</v>
      </c>
      <c r="O46" s="1" t="s">
        <v>63</v>
      </c>
      <c r="P46" s="1" t="s">
        <v>64</v>
      </c>
      <c r="Q46" s="1" t="s">
        <v>65</v>
      </c>
    </row>
    <row r="47" ht="13.5" customHeight="1">
      <c r="A47" s="1" t="s">
        <v>66</v>
      </c>
    </row>
    <row r="49" ht="13.5" customHeight="1">
      <c r="A49" s="1" t="s">
        <v>67</v>
      </c>
    </row>
    <row r="50" ht="13.5" customHeight="1">
      <c r="A50" s="1" t="s">
        <v>68</v>
      </c>
    </row>
    <row r="51" ht="13.5" customHeight="1">
      <c r="A51" s="1" t="s">
        <v>69</v>
      </c>
    </row>
    <row r="52" ht="13.5" customHeight="1">
      <c r="A52" s="1" t="s">
        <v>70</v>
      </c>
    </row>
    <row r="53" ht="13.5" customHeight="1">
      <c r="A53" s="1" t="s">
        <v>71</v>
      </c>
    </row>
    <row r="54" ht="13.5" customHeight="1">
      <c r="A54" s="1" t="s">
        <v>72</v>
      </c>
    </row>
    <row r="55" ht="13.5" customHeight="1">
      <c r="A55" s="1" t="s">
        <v>73</v>
      </c>
    </row>
  </sheetData>
  <printOptions gridLines="1" headings="1" horizontalCentered="1" verticalCentered="1"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Daley</dc:creator>
  <cp:keywords/>
  <dc:description/>
  <cp:lastModifiedBy>John Little</cp:lastModifiedBy>
  <dcterms:created xsi:type="dcterms:W3CDTF">2000-02-21T23:29:49Z</dcterms:created>
  <dcterms:modified xsi:type="dcterms:W3CDTF">2013-05-09T19:20:59Z</dcterms:modified>
  <cp:category/>
  <cp:version/>
  <cp:contentType/>
  <cp:contentStatus/>
  <cp:revision>1</cp:revision>
</cp:coreProperties>
</file>