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<sst xmlns="http://schemas.openxmlformats.org/spreadsheetml/2006/main" count="19" uniqueCount="19">
  <si>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Short-Term Carbon Cycle Model</t>
  </si>
  <si>
    <t>Year</t>
  </si>
  <si>
    <t>Atm (C mass)</t>
  </si>
  <si>
    <t>TerrBio</t>
  </si>
  <si>
    <t>SurfaceOcean</t>
  </si>
  <si>
    <t>DeepOcean</t>
  </si>
  <si>
    <t>Soil</t>
  </si>
  <si>
    <t>GasExchange</t>
  </si>
  <si>
    <t>Upwelling</t>
  </si>
  <si>
    <t>Downwelling</t>
  </si>
  <si>
    <t>Respiration</t>
  </si>
  <si>
    <t>Death</t>
  </si>
  <si>
    <t>Decay</t>
  </si>
  <si>
    <t>FFB</t>
  </si>
  <si>
    <t>De/Reforestation</t>
  </si>
  <si>
    <t>Photo</t>
  </si>
  <si>
    <t>CO2 (ppm)</t>
  </si>
  <si>
    <t>Biopump</t>
  </si>
  <si>
    <t xml:space="preserve">Initial Conditions (Approx 1990)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</si>
</sst>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"/>
    <numFmt numFmtId="166" formatCode="0.00"/>
    <numFmt numFmtId="167" formatCode="0.000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">
    <xf numFmtId="164" fontId="0" fillId="0" borderId="0" xfId="0" applyAlignment="1">
      <alignment/>
    </xf>
    <xf numFmtId="164" fontId="0" fillId="0" borderId="0" xfId="20">
      <alignment/>
      <protection/>
    </xf>
    <xf numFmtId="165" fontId="0" fillId="0" borderId="0" xfId="20" applyNumberFormat="1">
      <alignment/>
      <protection/>
    </xf>
    <xf numFmtId="164" fontId="0" fillId="0" borderId="0" xfId="20" applyNumberFormat="1">
      <alignment/>
      <protection/>
    </xf>
    <xf numFmtId="166" fontId="0" fillId="0" borderId="0" xfId="20" applyNumberFormat="1">
      <alignment/>
      <protection/>
    </xf>
    <xf numFmtId="167" fontId="0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1"/>
  <sheetViews>
    <sheetView tabSelected="1" workbookViewId="0" topLeftCell="I10">
      <selection activeCell="N54" sqref="N54"/>
    </sheetView>
  </sheetViews>
  <sheetFormatPr defaultColWidth="11.421875" defaultRowHeight="12.75"/>
  <cols>
    <col min="1" max="1" width="28.421875" style="1" customWidth="1"/>
    <col min="2" max="2" width="11.28125" style="1" customWidth="1"/>
    <col min="3" max="3" width="18.7109375" style="1" customWidth="1"/>
    <col min="4" max="4" width="20.7109375" style="1" customWidth="1"/>
    <col min="5" max="5" width="18.421875" style="1" customWidth="1"/>
    <col min="6" max="6" width="20.140625" style="1" customWidth="1"/>
    <col min="7" max="7" width="17.140625" style="1" customWidth="1"/>
    <col min="8" max="8" width="15.57421875" style="1" customWidth="1"/>
    <col min="9" max="10" width="17.8515625" style="1" customWidth="1"/>
    <col min="11" max="11" width="19.8515625" style="1" customWidth="1"/>
    <col min="12" max="12" width="21.140625" style="1" customWidth="1"/>
    <col min="13" max="14" width="11.28125" style="1" customWidth="1"/>
    <col min="15" max="15" width="14.7109375" style="1" customWidth="1"/>
    <col min="16" max="16384" width="11.28125" style="1" customWidth="1"/>
  </cols>
  <sheetData>
    <row r="1" spans="1:19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/>
    </row>
    <row r="2" ht="12">
      <c r="S2"/>
    </row>
    <row r="3" spans="1:19" ht="12">
      <c r="A3" s="1" t="s">
        <v>18</v>
      </c>
      <c r="B3" s="1">
        <v>0</v>
      </c>
      <c r="C3" s="1">
        <v>750</v>
      </c>
      <c r="D3" s="1">
        <v>575</v>
      </c>
      <c r="E3" s="1">
        <v>750</v>
      </c>
      <c r="F3" s="1">
        <v>37600</v>
      </c>
      <c r="G3" s="1">
        <v>1400</v>
      </c>
      <c r="H3" s="2">
        <f aca="true" t="shared" si="0" ref="H3:H34">(E3-C3)/75</f>
        <v>0</v>
      </c>
      <c r="I3" s="3">
        <f aca="true" t="shared" si="1" ref="I3:I34">F3*(0.0007048)</f>
        <v>26.50048</v>
      </c>
      <c r="J3" s="3">
        <f aca="true" t="shared" si="2" ref="J3:J34">E3*(0.03)</f>
        <v>22.5</v>
      </c>
      <c r="K3" s="4">
        <f>D3*(0.09565)</f>
        <v>54.99875000000001</v>
      </c>
      <c r="L3" s="3">
        <f>D3*(0.09565)</f>
        <v>54.99875000000001</v>
      </c>
      <c r="M3" s="3">
        <f>G3*(0.0392857)</f>
        <v>54.99998</v>
      </c>
      <c r="N3" s="1">
        <v>0</v>
      </c>
      <c r="O3" s="1">
        <v>0</v>
      </c>
      <c r="P3" s="3">
        <v>110</v>
      </c>
      <c r="Q3" s="3">
        <f aca="true" t="shared" si="3" ref="Q3:Q53">C3/2.12</f>
        <v>353.77358490566036</v>
      </c>
      <c r="R3" s="1">
        <v>4</v>
      </c>
      <c r="S3"/>
    </row>
    <row r="4" spans="2:19" ht="12">
      <c r="B4" s="1">
        <v>1</v>
      </c>
      <c r="C4" s="3">
        <f>C3+H3+K3+M3+N3-P3+O3</f>
        <v>749.99873</v>
      </c>
      <c r="D4" s="3">
        <f>D3+P3-K3-L3-O3</f>
        <v>575.0025</v>
      </c>
      <c r="E4" s="3">
        <f aca="true" t="shared" si="4" ref="E4:E35">E3-H3+I3-J3-R3</f>
        <v>750.00048</v>
      </c>
      <c r="F4" s="3">
        <f aca="true" t="shared" si="5" ref="F4:F35">F3-I3+J3+R3</f>
        <v>37599.99952</v>
      </c>
      <c r="G4" s="3">
        <f aca="true" t="shared" si="6" ref="G4:G35">G3+L3-M3</f>
        <v>1399.99877</v>
      </c>
      <c r="H4" s="5">
        <f t="shared" si="0"/>
        <v>2.3333333333539487E-05</v>
      </c>
      <c r="I4" s="3">
        <f t="shared" si="1"/>
        <v>26.500479661695998</v>
      </c>
      <c r="J4" s="3">
        <f t="shared" si="2"/>
        <v>22.5000144</v>
      </c>
      <c r="K4" s="4">
        <f aca="true" t="shared" si="7" ref="K4:K35">D3*(0.09565)</f>
        <v>54.99875000000001</v>
      </c>
      <c r="L4" s="3">
        <f aca="true" t="shared" si="8" ref="L4:L35">D3*(0.09565)</f>
        <v>54.99875000000001</v>
      </c>
      <c r="M4" s="3">
        <f>G4*(0.0392857)</f>
        <v>54.99993167858899</v>
      </c>
      <c r="N4" s="1">
        <v>0</v>
      </c>
      <c r="O4" s="1">
        <v>0</v>
      </c>
      <c r="P4" s="3">
        <f>(D3+N3)*(0.1913)</f>
        <v>109.9975</v>
      </c>
      <c r="Q4" s="3">
        <f t="shared" si="3"/>
        <v>353.7729858490566</v>
      </c>
      <c r="R4" s="1">
        <f>4*(E3/750)</f>
        <v>4</v>
      </c>
      <c r="S4"/>
    </row>
    <row r="5" spans="2:19" ht="12">
      <c r="B5" s="1">
        <v>2</v>
      </c>
      <c r="C5" s="3">
        <f>C4+H4+K4+M4+N4-P4+O4</f>
        <v>749.9999350119224</v>
      </c>
      <c r="D5" s="3">
        <f>D4+P4-K4-L4-O4</f>
        <v>575.0025</v>
      </c>
      <c r="E5" s="3">
        <f t="shared" si="4"/>
        <v>750.0009219283626</v>
      </c>
      <c r="F5" s="3">
        <f t="shared" si="5"/>
        <v>37599.9990547383</v>
      </c>
      <c r="G5" s="3">
        <f t="shared" si="6"/>
        <v>1399.9975883214108</v>
      </c>
      <c r="H5" s="5">
        <f t="shared" si="0"/>
        <v>1.3158885869112661E-05</v>
      </c>
      <c r="I5" s="3">
        <f t="shared" si="1"/>
        <v>26.500479333779552</v>
      </c>
      <c r="J5" s="3">
        <f t="shared" si="2"/>
        <v>22.500027657850875</v>
      </c>
      <c r="K5" s="4">
        <f t="shared" si="7"/>
        <v>54.998989125000016</v>
      </c>
      <c r="L5" s="3">
        <f t="shared" si="8"/>
        <v>54.998989125000016</v>
      </c>
      <c r="M5" s="3">
        <f>G5*(0.0392857)</f>
        <v>54.99988525551845</v>
      </c>
      <c r="N5" s="1">
        <v>0</v>
      </c>
      <c r="O5" s="1">
        <v>0</v>
      </c>
      <c r="P5" s="3">
        <f>(D4+N4)*(0.1913)</f>
        <v>109.99797825</v>
      </c>
      <c r="Q5" s="3">
        <f t="shared" si="3"/>
        <v>353.7735542509068</v>
      </c>
      <c r="R5" s="1">
        <f aca="true" t="shared" si="9" ref="R5:R53">4*(E4/750)</f>
        <v>4.00000256</v>
      </c>
      <c r="S5"/>
    </row>
    <row r="6" spans="2:19" ht="12">
      <c r="B6" s="1">
        <v>3</v>
      </c>
      <c r="C6" s="3">
        <f>C5+H5+K5+M5+N5-P5+O5</f>
        <v>750.0008443013267</v>
      </c>
      <c r="D6" s="3">
        <f>D5+P5-K5-L5-O5</f>
        <v>575.0025</v>
      </c>
      <c r="E6" s="3">
        <f t="shared" si="4"/>
        <v>750.0013578854055</v>
      </c>
      <c r="F6" s="3">
        <f t="shared" si="5"/>
        <v>37599.99860562237</v>
      </c>
      <c r="G6" s="3">
        <f t="shared" si="6"/>
        <v>1399.9966921908924</v>
      </c>
      <c r="H6" s="5">
        <f t="shared" si="0"/>
        <v>6.8477877175610044E-06</v>
      </c>
      <c r="I6" s="3">
        <f t="shared" si="1"/>
        <v>26.500479017242647</v>
      </c>
      <c r="J6" s="3">
        <f t="shared" si="2"/>
        <v>22.500040736562163</v>
      </c>
      <c r="K6" s="4">
        <f t="shared" si="7"/>
        <v>54.998989125000016</v>
      </c>
      <c r="L6" s="3">
        <f t="shared" si="8"/>
        <v>54.998989125000016</v>
      </c>
      <c r="M6" s="3">
        <f>G6*(0.0392857)</f>
        <v>54.999850050403744</v>
      </c>
      <c r="N6" s="1">
        <v>0</v>
      </c>
      <c r="O6" s="1">
        <v>0</v>
      </c>
      <c r="P6" s="3">
        <f>(D5+N5)*(0.1913)</f>
        <v>109.99797825</v>
      </c>
      <c r="Q6" s="3">
        <f t="shared" si="3"/>
        <v>353.7739831610031</v>
      </c>
      <c r="R6" s="1">
        <f t="shared" si="9"/>
        <v>4.0000049169512675</v>
      </c>
      <c r="S6"/>
    </row>
    <row r="7" spans="2:19" ht="12">
      <c r="B7" s="1">
        <v>4</v>
      </c>
      <c r="C7" s="3">
        <f>C6+H6+K6+M6+N6-P6+O6</f>
        <v>750.0017120745182</v>
      </c>
      <c r="D7" s="3">
        <f>D6+P6-K6-L6-O6</f>
        <v>575.0025</v>
      </c>
      <c r="E7" s="3">
        <f t="shared" si="4"/>
        <v>750.001784401347</v>
      </c>
      <c r="F7" s="3">
        <f t="shared" si="5"/>
        <v>37599.99817225864</v>
      </c>
      <c r="G7" s="3">
        <f t="shared" si="6"/>
        <v>1399.9958312654887</v>
      </c>
      <c r="H7" s="5">
        <f t="shared" si="0"/>
        <v>9.643577171421688E-07</v>
      </c>
      <c r="I7" s="3">
        <f t="shared" si="1"/>
        <v>26.500478711807887</v>
      </c>
      <c r="J7" s="3">
        <f t="shared" si="2"/>
        <v>22.500053532040408</v>
      </c>
      <c r="K7" s="4">
        <f t="shared" si="7"/>
        <v>54.998989125000016</v>
      </c>
      <c r="L7" s="3">
        <f t="shared" si="8"/>
        <v>54.998989125000016</v>
      </c>
      <c r="M7" s="3">
        <f>G7*(0.0392857)</f>
        <v>54.99981622834661</v>
      </c>
      <c r="N7" s="1">
        <v>0</v>
      </c>
      <c r="O7" s="1">
        <v>0</v>
      </c>
      <c r="P7" s="3">
        <f>(D6+N6)*(0.1913)</f>
        <v>109.99797825</v>
      </c>
      <c r="Q7" s="3">
        <f t="shared" si="3"/>
        <v>353.77439248798026</v>
      </c>
      <c r="R7" s="1">
        <f t="shared" si="9"/>
        <v>4.000007242055496</v>
      </c>
      <c r="S7"/>
    </row>
    <row r="8" spans="2:19" ht="12">
      <c r="B8" s="1">
        <v>5</v>
      </c>
      <c r="C8" s="3">
        <f>C7+H7+K7+M7+N7-P7+O7</f>
        <v>750.0025401422225</v>
      </c>
      <c r="D8" s="3">
        <f>D7+P7-K7-L7-O7</f>
        <v>575.0025</v>
      </c>
      <c r="E8" s="3">
        <f t="shared" si="4"/>
        <v>750.0022013747013</v>
      </c>
      <c r="F8" s="3">
        <f t="shared" si="5"/>
        <v>37599.99775432093</v>
      </c>
      <c r="G8" s="3">
        <f t="shared" si="6"/>
        <v>1399.995004162142</v>
      </c>
      <c r="H8" s="5">
        <f t="shared" si="0"/>
        <v>-4.5169002836094785E-06</v>
      </c>
      <c r="I8" s="3">
        <f t="shared" si="1"/>
        <v>26.500478417245393</v>
      </c>
      <c r="J8" s="3">
        <f t="shared" si="2"/>
        <v>22.500066041241038</v>
      </c>
      <c r="K8" s="4">
        <f t="shared" si="7"/>
        <v>54.998989125000016</v>
      </c>
      <c r="L8" s="3">
        <f t="shared" si="8"/>
        <v>54.998989125000016</v>
      </c>
      <c r="M8" s="3">
        <f>G8*(0.0392857)</f>
        <v>54.99978373501266</v>
      </c>
      <c r="N8" s="1">
        <v>0</v>
      </c>
      <c r="O8" s="1">
        <v>0</v>
      </c>
      <c r="P8" s="3">
        <f>(D7+N7)*(0.1913)</f>
        <v>109.99797825</v>
      </c>
      <c r="Q8" s="3">
        <f t="shared" si="3"/>
        <v>353.774783085954</v>
      </c>
      <c r="R8" s="1">
        <f t="shared" si="9"/>
        <v>4.000009516807184</v>
      </c>
      <c r="S8"/>
    </row>
    <row r="9" spans="2:19" ht="12">
      <c r="B9" s="1">
        <v>6</v>
      </c>
      <c r="C9" s="3">
        <f>C8+H8+K8+M8+N8-P8+O8</f>
        <v>750.0033302353349</v>
      </c>
      <c r="D9" s="3">
        <f>D8+P8-K8-L8-O8</f>
        <v>575.0025</v>
      </c>
      <c r="E9" s="3">
        <f t="shared" si="4"/>
        <v>750.0026087507988</v>
      </c>
      <c r="F9" s="3">
        <f t="shared" si="5"/>
        <v>37599.99735146173</v>
      </c>
      <c r="G9" s="3">
        <f t="shared" si="6"/>
        <v>1399.9942095521294</v>
      </c>
      <c r="H9" s="5">
        <f t="shared" si="0"/>
        <v>-9.619793815242398E-06</v>
      </c>
      <c r="I9" s="3">
        <f t="shared" si="1"/>
        <v>26.500478133310228</v>
      </c>
      <c r="J9" s="3">
        <f t="shared" si="2"/>
        <v>22.500078262523964</v>
      </c>
      <c r="K9" s="4">
        <f t="shared" si="7"/>
        <v>54.998989125000016</v>
      </c>
      <c r="L9" s="3">
        <f t="shared" si="8"/>
        <v>54.998989125000016</v>
      </c>
      <c r="M9" s="3">
        <f>G9*(0.0392857)</f>
        <v>54.99975251820209</v>
      </c>
      <c r="N9" s="1">
        <v>0</v>
      </c>
      <c r="O9" s="1">
        <v>0</v>
      </c>
      <c r="P9" s="3">
        <f>(D8+N8)*(0.1913)</f>
        <v>109.99797825</v>
      </c>
      <c r="Q9" s="3">
        <f t="shared" si="3"/>
        <v>353.7751557713844</v>
      </c>
      <c r="R9" s="1">
        <f t="shared" si="9"/>
        <v>4.000011740665073</v>
      </c>
      <c r="S9"/>
    </row>
    <row r="10" spans="2:19" ht="12">
      <c r="B10" s="1">
        <v>7</v>
      </c>
      <c r="C10" s="3">
        <f>C9+H9+K9+M9+N9-P9+O9</f>
        <v>750.0040840087432</v>
      </c>
      <c r="D10" s="3">
        <f>D9+P9-K9-L9-O9</f>
        <v>575.0025</v>
      </c>
      <c r="E10" s="3">
        <f t="shared" si="4"/>
        <v>750.0030065007138</v>
      </c>
      <c r="F10" s="3">
        <f t="shared" si="5"/>
        <v>37599.99696333161</v>
      </c>
      <c r="G10" s="3">
        <f t="shared" si="6"/>
        <v>1399.9934461589273</v>
      </c>
      <c r="H10" s="5">
        <f t="shared" si="0"/>
        <v>-1.4366773725669191E-05</v>
      </c>
      <c r="I10" s="3">
        <f t="shared" si="1"/>
        <v>26.500477859756117</v>
      </c>
      <c r="J10" s="3">
        <f t="shared" si="2"/>
        <v>22.500090195021414</v>
      </c>
      <c r="K10" s="3">
        <f t="shared" si="7"/>
        <v>54.998989125000016</v>
      </c>
      <c r="L10" s="3">
        <f t="shared" si="8"/>
        <v>54.998989125000016</v>
      </c>
      <c r="M10" s="3">
        <f>G10*(0.0392857)</f>
        <v>54.99972252776577</v>
      </c>
      <c r="N10" s="1">
        <v>0</v>
      </c>
      <c r="O10" s="1">
        <v>0</v>
      </c>
      <c r="P10" s="3">
        <f>(D9+N9)*(0.1913)</f>
        <v>109.99797825</v>
      </c>
      <c r="Q10" s="3">
        <f t="shared" si="3"/>
        <v>353.7755113248789</v>
      </c>
      <c r="R10" s="1">
        <f t="shared" si="9"/>
        <v>4.000013913337594</v>
      </c>
      <c r="S10"/>
    </row>
    <row r="11" spans="2:19" ht="12">
      <c r="B11" s="1">
        <v>8</v>
      </c>
      <c r="C11" s="3">
        <f>C10+H10+K10+M10+N10-P10+O10</f>
        <v>750.0048030447354</v>
      </c>
      <c r="D11" s="3">
        <f>D10+P10-K10-L10-O10</f>
        <v>575.0025</v>
      </c>
      <c r="E11" s="3">
        <f t="shared" si="4"/>
        <v>750.0033946188846</v>
      </c>
      <c r="F11" s="3">
        <f t="shared" si="5"/>
        <v>37599.99658958021</v>
      </c>
      <c r="G11" s="3">
        <f t="shared" si="6"/>
        <v>1399.9927127561616</v>
      </c>
      <c r="H11" s="5">
        <f t="shared" si="0"/>
        <v>-1.8779011343212913E-05</v>
      </c>
      <c r="I11" s="3">
        <f t="shared" si="1"/>
        <v>26.500477596336133</v>
      </c>
      <c r="J11" s="3">
        <f t="shared" si="2"/>
        <v>22.500101838566536</v>
      </c>
      <c r="K11" s="3">
        <f t="shared" si="7"/>
        <v>54.998989125000016</v>
      </c>
      <c r="L11" s="3">
        <f t="shared" si="8"/>
        <v>54.998989125000016</v>
      </c>
      <c r="M11" s="3">
        <f>G11*(0.0392857)</f>
        <v>54.999693715524735</v>
      </c>
      <c r="N11" s="1">
        <v>0</v>
      </c>
      <c r="O11" s="1">
        <v>0</v>
      </c>
      <c r="P11" s="3">
        <f>(D10+N10)*(0.1913)</f>
        <v>109.99797825</v>
      </c>
      <c r="Q11" s="3">
        <f t="shared" si="3"/>
        <v>353.7758504927997</v>
      </c>
      <c r="R11" s="1">
        <f t="shared" si="9"/>
        <v>4.000016034670474</v>
      </c>
      <c r="S11"/>
    </row>
    <row r="12" spans="1:19" ht="12">
      <c r="A12" s="1">
        <v>2000</v>
      </c>
      <c r="B12" s="1">
        <v>9</v>
      </c>
      <c r="C12" s="3">
        <f>C11+H11+K11+M11+N11-P11+O11</f>
        <v>750.0054888562487</v>
      </c>
      <c r="D12" s="3">
        <f>D11+P11-K11-L11-O11</f>
        <v>575.0025</v>
      </c>
      <c r="E12" s="3">
        <f t="shared" si="4"/>
        <v>750.0037731209951</v>
      </c>
      <c r="F12" s="3">
        <f t="shared" si="5"/>
        <v>37599.996229857104</v>
      </c>
      <c r="G12" s="3">
        <f t="shared" si="6"/>
        <v>1399.992008165637</v>
      </c>
      <c r="H12" s="5">
        <f t="shared" si="0"/>
        <v>-2.287647004777682E-05</v>
      </c>
      <c r="I12" s="3">
        <f t="shared" si="1"/>
        <v>26.500477342803286</v>
      </c>
      <c r="J12" s="3">
        <f t="shared" si="2"/>
        <v>22.50011319362985</v>
      </c>
      <c r="K12" s="3">
        <f t="shared" si="7"/>
        <v>54.998989125000016</v>
      </c>
      <c r="L12" s="3">
        <f t="shared" si="8"/>
        <v>54.998989125000016</v>
      </c>
      <c r="M12" s="3">
        <f>G12*(0.0392857)</f>
        <v>54.99966603519276</v>
      </c>
      <c r="N12" s="1">
        <v>0</v>
      </c>
      <c r="O12" s="1">
        <v>0</v>
      </c>
      <c r="P12" s="3">
        <f>(D11+N11)*(0.1913)</f>
        <v>109.99797825</v>
      </c>
      <c r="Q12" s="3">
        <f t="shared" si="3"/>
        <v>353.77617398879653</v>
      </c>
      <c r="R12" s="1">
        <f t="shared" si="9"/>
        <v>4.0000181046340515</v>
      </c>
      <c r="S12"/>
    </row>
    <row r="13" spans="2:19" ht="12">
      <c r="B13" s="1">
        <v>10</v>
      </c>
      <c r="C13" s="3">
        <f>C12+H12+K12+M12+N12-P12+O12</f>
        <v>750.0061428899713</v>
      </c>
      <c r="D13" s="3">
        <f>D12+P12-K12-L12-O12</f>
        <v>575.0025</v>
      </c>
      <c r="E13" s="3">
        <f t="shared" si="4"/>
        <v>750.0041420420046</v>
      </c>
      <c r="F13" s="3">
        <f t="shared" si="5"/>
        <v>37599.99588381257</v>
      </c>
      <c r="G13" s="3">
        <f t="shared" si="6"/>
        <v>1399.991331255444</v>
      </c>
      <c r="H13" s="5">
        <f t="shared" si="0"/>
        <v>-2.66779728902596E-05</v>
      </c>
      <c r="I13" s="3">
        <f t="shared" si="1"/>
        <v>26.500477098911098</v>
      </c>
      <c r="J13" s="3">
        <f t="shared" si="2"/>
        <v>22.500124261260137</v>
      </c>
      <c r="K13" s="3">
        <f t="shared" si="7"/>
        <v>54.998989125000016</v>
      </c>
      <c r="L13" s="3">
        <f t="shared" si="8"/>
        <v>54.998989125000016</v>
      </c>
      <c r="M13" s="3">
        <f>G13*(0.0392857)</f>
        <v>54.999639442302</v>
      </c>
      <c r="N13" s="1">
        <v>0</v>
      </c>
      <c r="O13" s="1">
        <v>0</v>
      </c>
      <c r="P13" s="3">
        <f>(D12+N12)*(0.1913)</f>
        <v>109.99797825</v>
      </c>
      <c r="Q13" s="3">
        <f t="shared" si="3"/>
        <v>353.7764824952695</v>
      </c>
      <c r="R13" s="1">
        <f t="shared" si="9"/>
        <v>4.000020123311974</v>
      </c>
      <c r="S13"/>
    </row>
    <row r="14" spans="2:19" ht="12">
      <c r="B14" s="1">
        <v>11</v>
      </c>
      <c r="C14" s="3">
        <f>C13+H13+K13+M13+N13-P13+O13</f>
        <v>750.0067665293004</v>
      </c>
      <c r="D14" s="3">
        <f>D13+P13-K13-L13-O13</f>
        <v>575.0025</v>
      </c>
      <c r="E14" s="3">
        <f t="shared" si="4"/>
        <v>750.0045014343165</v>
      </c>
      <c r="F14" s="3">
        <f t="shared" si="5"/>
        <v>37599.99555109823</v>
      </c>
      <c r="G14" s="3">
        <f t="shared" si="6"/>
        <v>1399.990680938142</v>
      </c>
      <c r="H14" s="5">
        <f t="shared" si="0"/>
        <v>-3.0201266452725878E-05</v>
      </c>
      <c r="I14" s="3">
        <f t="shared" si="1"/>
        <v>26.500476864414033</v>
      </c>
      <c r="J14" s="3">
        <f t="shared" si="2"/>
        <v>22.500135043029495</v>
      </c>
      <c r="K14" s="3">
        <f t="shared" si="7"/>
        <v>54.998989125000016</v>
      </c>
      <c r="L14" s="3">
        <f t="shared" si="8"/>
        <v>54.998989125000016</v>
      </c>
      <c r="M14" s="3">
        <f>G14*(0.0392857)</f>
        <v>54.99961389413157</v>
      </c>
      <c r="N14" s="1">
        <v>0</v>
      </c>
      <c r="O14" s="1">
        <v>0</v>
      </c>
      <c r="P14" s="3">
        <f>(D13+N13)*(0.1913)</f>
        <v>109.99797825</v>
      </c>
      <c r="Q14" s="3">
        <f t="shared" si="3"/>
        <v>353.7767766647643</v>
      </c>
      <c r="R14" s="1">
        <f t="shared" si="9"/>
        <v>4.000022090890691</v>
      </c>
      <c r="S14"/>
    </row>
    <row r="15" spans="2:19" ht="12">
      <c r="B15" s="1">
        <v>12</v>
      </c>
      <c r="C15" s="3">
        <f>C14+H14+K14+M14+N14-P14+O14</f>
        <v>750.0073610971656</v>
      </c>
      <c r="D15" s="3">
        <f>D14+P14-K14-L14-O14</f>
        <v>575.0025</v>
      </c>
      <c r="E15" s="3">
        <f t="shared" si="4"/>
        <v>750.0048513660769</v>
      </c>
      <c r="F15" s="3">
        <f t="shared" si="5"/>
        <v>37599.99523136774</v>
      </c>
      <c r="G15" s="3">
        <f t="shared" si="6"/>
        <v>1399.9900561690106</v>
      </c>
      <c r="H15" s="5">
        <f t="shared" si="0"/>
        <v>-3.3463081182768896E-05</v>
      </c>
      <c r="I15" s="3">
        <f t="shared" si="1"/>
        <v>26.500476639067983</v>
      </c>
      <c r="J15" s="3">
        <f t="shared" si="2"/>
        <v>22.500145540982306</v>
      </c>
      <c r="K15" s="3">
        <f t="shared" si="7"/>
        <v>54.998989125000016</v>
      </c>
      <c r="L15" s="3">
        <f t="shared" si="8"/>
        <v>54.998989125000016</v>
      </c>
      <c r="M15" s="3">
        <f>G15*(0.0392857)</f>
        <v>54.999589349638896</v>
      </c>
      <c r="N15" s="1">
        <v>0</v>
      </c>
      <c r="O15" s="1">
        <v>0</v>
      </c>
      <c r="P15" s="3">
        <f>(D14+N14)*(0.1913)</f>
        <v>109.99797825</v>
      </c>
      <c r="Q15" s="3">
        <f t="shared" si="3"/>
        <v>353.7770571213045</v>
      </c>
      <c r="R15" s="1">
        <f t="shared" si="9"/>
        <v>4.000024007649688</v>
      </c>
      <c r="S15"/>
    </row>
    <row r="16" spans="2:19" ht="12">
      <c r="B16" s="1">
        <v>13</v>
      </c>
      <c r="C16" s="3">
        <f>C15+H15+K15+M15+N15-P15+O15</f>
        <v>750.0079278587233</v>
      </c>
      <c r="D16" s="3">
        <f>D15+P15-K15-L15-O15</f>
        <v>575.0025</v>
      </c>
      <c r="E16" s="3">
        <f t="shared" si="4"/>
        <v>750.005191919594</v>
      </c>
      <c r="F16" s="3">
        <f t="shared" si="5"/>
        <v>37599.9949242773</v>
      </c>
      <c r="G16" s="3">
        <f t="shared" si="6"/>
        <v>1399.9894559443717</v>
      </c>
      <c r="H16" s="5">
        <f t="shared" si="0"/>
        <v>-3.647918839002765E-05</v>
      </c>
      <c r="I16" s="3">
        <f t="shared" si="1"/>
        <v>26.50047642263064</v>
      </c>
      <c r="J16" s="3">
        <f t="shared" si="2"/>
        <v>22.50015575758782</v>
      </c>
      <c r="K16" s="3">
        <f t="shared" si="7"/>
        <v>54.998989125000016</v>
      </c>
      <c r="L16" s="3">
        <f t="shared" si="8"/>
        <v>54.998989125000016</v>
      </c>
      <c r="M16" s="3">
        <f>G16*(0.0392857)</f>
        <v>54.999565769393804</v>
      </c>
      <c r="N16" s="1">
        <v>0</v>
      </c>
      <c r="O16" s="1">
        <v>0</v>
      </c>
      <c r="P16" s="3">
        <f>(D15+N15)*(0.1913)</f>
        <v>109.99797825</v>
      </c>
      <c r="Q16" s="3">
        <f t="shared" si="3"/>
        <v>353.7773244616619</v>
      </c>
      <c r="R16" s="1">
        <f t="shared" si="9"/>
        <v>4.00002587395241</v>
      </c>
      <c r="S16"/>
    </row>
    <row r="17" spans="2:19" ht="12">
      <c r="B17" s="1">
        <v>14</v>
      </c>
      <c r="C17" s="3">
        <f>C16+H16+K16+M16+N16-P16+O16</f>
        <v>750.0084680239288</v>
      </c>
      <c r="D17" s="3">
        <f>D16+P16-K16-L16-O16</f>
        <v>575.0025</v>
      </c>
      <c r="E17" s="3">
        <f t="shared" si="4"/>
        <v>750.0055231898729</v>
      </c>
      <c r="F17" s="3">
        <f t="shared" si="5"/>
        <v>37599.99462948621</v>
      </c>
      <c r="G17" s="3">
        <f t="shared" si="6"/>
        <v>1399.988879299978</v>
      </c>
      <c r="H17" s="5">
        <f t="shared" si="0"/>
        <v>-3.92644540791783E-05</v>
      </c>
      <c r="I17" s="3">
        <f t="shared" si="1"/>
        <v>26.50047621486188</v>
      </c>
      <c r="J17" s="3">
        <f t="shared" si="2"/>
        <v>22.500165695696186</v>
      </c>
      <c r="K17" s="3">
        <f t="shared" si="7"/>
        <v>54.998989125000016</v>
      </c>
      <c r="L17" s="3">
        <f t="shared" si="8"/>
        <v>54.998989125000016</v>
      </c>
      <c r="M17" s="3">
        <f>G17*(0.0392857)</f>
        <v>54.999543115515145</v>
      </c>
      <c r="N17" s="1">
        <v>0</v>
      </c>
      <c r="O17" s="1">
        <v>0</v>
      </c>
      <c r="P17" s="3">
        <f>(D16+N16)*(0.1913)</f>
        <v>109.99797825</v>
      </c>
      <c r="Q17" s="3">
        <f t="shared" si="3"/>
        <v>353.77757925657016</v>
      </c>
      <c r="R17" s="1">
        <f t="shared" si="9"/>
        <v>4.000027690237835</v>
      </c>
      <c r="S17"/>
    </row>
    <row r="18" spans="2:19" ht="12">
      <c r="B18" s="1">
        <v>15</v>
      </c>
      <c r="C18" s="3">
        <f>C17+H17+K17+M17+N17-P17+O17</f>
        <v>750.0089827499899</v>
      </c>
      <c r="D18" s="3">
        <f>D17+P17-K17-L17-O17</f>
        <v>575.0025</v>
      </c>
      <c r="E18" s="3">
        <f t="shared" si="4"/>
        <v>750.0058452832549</v>
      </c>
      <c r="F18" s="3">
        <f t="shared" si="5"/>
        <v>37599.99434665728</v>
      </c>
      <c r="G18" s="3">
        <f t="shared" si="6"/>
        <v>1399.9883253094629</v>
      </c>
      <c r="H18" s="5">
        <f t="shared" si="0"/>
        <v>-4.183288979978291E-05</v>
      </c>
      <c r="I18" s="3">
        <f t="shared" si="1"/>
        <v>26.50047601552405</v>
      </c>
      <c r="J18" s="3">
        <f t="shared" si="2"/>
        <v>22.500175358497646</v>
      </c>
      <c r="K18" s="3">
        <f t="shared" si="7"/>
        <v>54.998989125000016</v>
      </c>
      <c r="L18" s="3">
        <f t="shared" si="8"/>
        <v>54.998989125000016</v>
      </c>
      <c r="M18" s="3">
        <f>G18*(0.0392857)</f>
        <v>54.999521351609964</v>
      </c>
      <c r="N18" s="1">
        <v>0</v>
      </c>
      <c r="O18" s="1">
        <v>0</v>
      </c>
      <c r="P18" s="3">
        <f>(D17+N17)*(0.1913)</f>
        <v>109.99797825</v>
      </c>
      <c r="Q18" s="3">
        <f t="shared" si="3"/>
        <v>353.77782205188197</v>
      </c>
      <c r="R18" s="1">
        <f t="shared" si="9"/>
        <v>4.000029457012655</v>
      </c>
      <c r="S18"/>
    </row>
    <row r="19" spans="2:19" ht="12">
      <c r="B19" s="1">
        <v>16</v>
      </c>
      <c r="C19" s="3">
        <f>C18+H18+K18+M18+N18-P18+O18</f>
        <v>750.00947314371</v>
      </c>
      <c r="D19" s="3">
        <f>D18+P18-K18-L18-O18</f>
        <v>575.0025</v>
      </c>
      <c r="E19" s="3">
        <f t="shared" si="4"/>
        <v>750.0061583161585</v>
      </c>
      <c r="F19" s="3">
        <f t="shared" si="5"/>
        <v>37599.99407545727</v>
      </c>
      <c r="G19" s="3">
        <f t="shared" si="6"/>
        <v>1399.987793082853</v>
      </c>
      <c r="H19" s="5">
        <f t="shared" si="0"/>
        <v>-4.419770068731547E-05</v>
      </c>
      <c r="I19" s="3">
        <f t="shared" si="1"/>
        <v>26.50047582438228</v>
      </c>
      <c r="J19" s="3">
        <f t="shared" si="2"/>
        <v>22.500184749484752</v>
      </c>
      <c r="K19" s="3">
        <f t="shared" si="7"/>
        <v>54.998989125000016</v>
      </c>
      <c r="L19" s="3">
        <f t="shared" si="8"/>
        <v>54.998989125000016</v>
      </c>
      <c r="M19" s="3">
        <f>G19*(0.0392857)</f>
        <v>54.99950044271503</v>
      </c>
      <c r="N19" s="1">
        <v>0</v>
      </c>
      <c r="O19" s="1">
        <v>0</v>
      </c>
      <c r="P19" s="3">
        <f>(D18+N18)*(0.1913)</f>
        <v>109.99797825</v>
      </c>
      <c r="Q19" s="3">
        <f t="shared" si="3"/>
        <v>353.7780533696745</v>
      </c>
      <c r="R19" s="1">
        <f t="shared" si="9"/>
        <v>4.000031174844026</v>
      </c>
      <c r="S19"/>
    </row>
    <row r="20" spans="2:19" ht="12">
      <c r="B20" s="1">
        <v>17</v>
      </c>
      <c r="C20" s="3">
        <f>C19+H19+K19+M19+N19-P19+O19</f>
        <v>750.0099402637243</v>
      </c>
      <c r="D20" s="3">
        <f>D19+P19-K19-L19-O19</f>
        <v>575.0025</v>
      </c>
      <c r="E20" s="3">
        <f t="shared" si="4"/>
        <v>750.0064624139127</v>
      </c>
      <c r="F20" s="3">
        <f t="shared" si="5"/>
        <v>37599.993815557216</v>
      </c>
      <c r="G20" s="3">
        <f t="shared" si="6"/>
        <v>1399.9872817651378</v>
      </c>
      <c r="H20" s="5">
        <f t="shared" si="0"/>
        <v>-4.637133082117846E-05</v>
      </c>
      <c r="I20" s="3">
        <f t="shared" si="1"/>
        <v>26.500475641204726</v>
      </c>
      <c r="J20" s="3">
        <f t="shared" si="2"/>
        <v>22.50019387241738</v>
      </c>
      <c r="K20" s="3">
        <f t="shared" si="7"/>
        <v>54.998989125000016</v>
      </c>
      <c r="L20" s="3">
        <f t="shared" si="8"/>
        <v>54.998989125000016</v>
      </c>
      <c r="M20" s="3">
        <f>G20*(0.0392857)</f>
        <v>54.99948035524068</v>
      </c>
      <c r="N20" s="1">
        <v>0</v>
      </c>
      <c r="O20" s="1">
        <v>0</v>
      </c>
      <c r="P20" s="3">
        <f>(D19+N19)*(0.1913)</f>
        <v>109.99797825</v>
      </c>
      <c r="Q20" s="3">
        <f t="shared" si="3"/>
        <v>353.7782737093039</v>
      </c>
      <c r="R20" s="1">
        <f t="shared" si="9"/>
        <v>4.0000328443528455</v>
      </c>
      <c r="S20"/>
    </row>
    <row r="21" spans="2:19" ht="12">
      <c r="B21" s="1">
        <v>18</v>
      </c>
      <c r="C21" s="3">
        <f>C20+H20+K20+M20+N20-P20+O20</f>
        <v>750.0103851226343</v>
      </c>
      <c r="D21" s="3">
        <f>D20+P20-K20-L20-O20</f>
        <v>575.0025</v>
      </c>
      <c r="E21" s="3">
        <f t="shared" si="4"/>
        <v>750.0067577096779</v>
      </c>
      <c r="F21" s="3">
        <f t="shared" si="5"/>
        <v>37599.99356663278</v>
      </c>
      <c r="G21" s="3">
        <f t="shared" si="6"/>
        <v>1399.9867905348972</v>
      </c>
      <c r="H21" s="5">
        <f t="shared" si="0"/>
        <v>-4.83655060846407E-05</v>
      </c>
      <c r="I21" s="3">
        <f t="shared" si="1"/>
        <v>26.500475465762783</v>
      </c>
      <c r="J21" s="3">
        <f t="shared" si="2"/>
        <v>22.500202731290337</v>
      </c>
      <c r="K21" s="3">
        <f t="shared" si="7"/>
        <v>54.998989125000016</v>
      </c>
      <c r="L21" s="3">
        <f t="shared" si="8"/>
        <v>54.998989125000016</v>
      </c>
      <c r="M21" s="3">
        <f>G21*(0.0392857)</f>
        <v>54.99946105691681</v>
      </c>
      <c r="N21" s="1">
        <v>0</v>
      </c>
      <c r="O21" s="1">
        <v>0</v>
      </c>
      <c r="P21" s="3">
        <f>(D20+N20)*(0.1913)</f>
        <v>109.99797825</v>
      </c>
      <c r="Q21" s="3">
        <f t="shared" si="3"/>
        <v>353.7784835484124</v>
      </c>
      <c r="R21" s="1">
        <f t="shared" si="9"/>
        <v>4.000034466207534</v>
      </c>
      <c r="S21"/>
    </row>
    <row r="22" spans="1:19" ht="12">
      <c r="A22" s="1">
        <v>2010</v>
      </c>
      <c r="B22" s="1">
        <v>19</v>
      </c>
      <c r="C22" s="3">
        <f>C21+H21+K21+M21+N21-P21+O21</f>
        <v>750.010808689045</v>
      </c>
      <c r="D22" s="3">
        <f>D21+P21-K21-L21-O21</f>
        <v>575.0025</v>
      </c>
      <c r="E22" s="3">
        <f t="shared" si="4"/>
        <v>750.0070443434489</v>
      </c>
      <c r="F22" s="3">
        <f t="shared" si="5"/>
        <v>37599.99332836451</v>
      </c>
      <c r="G22" s="3">
        <f t="shared" si="6"/>
        <v>1399.9863186029804</v>
      </c>
      <c r="H22" s="5">
        <f t="shared" si="0"/>
        <v>-5.0191274614614185E-05</v>
      </c>
      <c r="I22" s="3">
        <f t="shared" si="1"/>
        <v>26.500475297831304</v>
      </c>
      <c r="J22" s="3">
        <f t="shared" si="2"/>
        <v>22.500211330303465</v>
      </c>
      <c r="K22" s="3">
        <f t="shared" si="7"/>
        <v>54.998989125000016</v>
      </c>
      <c r="L22" s="3">
        <f t="shared" si="8"/>
        <v>54.998989125000016</v>
      </c>
      <c r="M22" s="3">
        <f>G22*(0.0392857)</f>
        <v>54.999442516741105</v>
      </c>
      <c r="N22" s="1">
        <v>0</v>
      </c>
      <c r="O22" s="1">
        <v>0</v>
      </c>
      <c r="P22" s="3">
        <f>(D21+N21)*(0.1913)</f>
        <v>109.99797825</v>
      </c>
      <c r="Q22" s="3">
        <f t="shared" si="3"/>
        <v>353.77868334388916</v>
      </c>
      <c r="R22" s="1">
        <f t="shared" si="9"/>
        <v>4.000036041118282</v>
      </c>
      <c r="S22"/>
    </row>
    <row r="23" spans="2:19" ht="12">
      <c r="B23" s="1">
        <v>20</v>
      </c>
      <c r="C23" s="3">
        <f>C22+H22+K22+M22+N22-P22+O22</f>
        <v>750.0112118895115</v>
      </c>
      <c r="D23" s="3">
        <f>D22+P22-K22-L22-O22</f>
        <v>575.0025</v>
      </c>
      <c r="E23" s="3">
        <f t="shared" si="4"/>
        <v>750.007322461133</v>
      </c>
      <c r="F23" s="3">
        <f t="shared" si="5"/>
        <v>37599.9931004381</v>
      </c>
      <c r="G23" s="3">
        <f t="shared" si="6"/>
        <v>1399.9858652112393</v>
      </c>
      <c r="H23" s="5">
        <f t="shared" si="0"/>
        <v>-5.185904504742211E-05</v>
      </c>
      <c r="I23" s="3">
        <f t="shared" si="1"/>
        <v>26.500475137188772</v>
      </c>
      <c r="J23" s="3">
        <f t="shared" si="2"/>
        <v>22.50021967383399</v>
      </c>
      <c r="K23" s="3">
        <f t="shared" si="7"/>
        <v>54.998989125000016</v>
      </c>
      <c r="L23" s="3">
        <f t="shared" si="8"/>
        <v>54.998989125000016</v>
      </c>
      <c r="M23" s="3">
        <f>G23*(0.0392857)</f>
        <v>54.99942470492918</v>
      </c>
      <c r="N23" s="1">
        <v>0</v>
      </c>
      <c r="O23" s="1">
        <v>0</v>
      </c>
      <c r="P23" s="3">
        <f>(D22+N22)*(0.1913)</f>
        <v>109.99797825</v>
      </c>
      <c r="Q23" s="3">
        <f t="shared" si="3"/>
        <v>353.77887353278845</v>
      </c>
      <c r="R23" s="1">
        <f t="shared" si="9"/>
        <v>4.000037569831727</v>
      </c>
      <c r="S23"/>
    </row>
    <row r="24" spans="2:19" ht="12">
      <c r="B24" s="1">
        <v>21</v>
      </c>
      <c r="C24" s="3">
        <f>C23+H23+K23+M23+N23-P23+O23</f>
        <v>750.0115956103957</v>
      </c>
      <c r="D24" s="3">
        <f>D23+P23-K23-L23-O23</f>
        <v>575.0025</v>
      </c>
      <c r="E24" s="3">
        <f t="shared" si="4"/>
        <v>750.0075922137011</v>
      </c>
      <c r="F24" s="3">
        <f t="shared" si="5"/>
        <v>37599.992882544575</v>
      </c>
      <c r="G24" s="3">
        <f t="shared" si="6"/>
        <v>1399.9854296313101</v>
      </c>
      <c r="H24" s="5">
        <f t="shared" si="0"/>
        <v>-5.3378622595422106E-05</v>
      </c>
      <c r="I24" s="3">
        <f t="shared" si="1"/>
        <v>26.500474983617416</v>
      </c>
      <c r="J24" s="3">
        <f t="shared" si="2"/>
        <v>22.50022776641103</v>
      </c>
      <c r="K24" s="3">
        <f t="shared" si="7"/>
        <v>54.998989125000016</v>
      </c>
      <c r="L24" s="3">
        <f t="shared" si="8"/>
        <v>54.998989125000016</v>
      </c>
      <c r="M24" s="3">
        <f>G24*(0.0392857)</f>
        <v>54.99940759286676</v>
      </c>
      <c r="N24" s="1">
        <v>0</v>
      </c>
      <c r="O24" s="1">
        <v>0</v>
      </c>
      <c r="P24" s="3">
        <f>(D23+N23)*(0.1913)</f>
        <v>109.99797825</v>
      </c>
      <c r="Q24" s="3">
        <f t="shared" si="3"/>
        <v>353.7790545332055</v>
      </c>
      <c r="R24" s="1">
        <f t="shared" si="9"/>
        <v>4.000039053126042</v>
      </c>
      <c r="S24"/>
    </row>
    <row r="25" spans="2:19" ht="12">
      <c r="B25" s="1">
        <v>22</v>
      </c>
      <c r="C25" s="3">
        <f>C24+H24+K24+M24+N24-P24+O24</f>
        <v>750.0119606996399</v>
      </c>
      <c r="D25" s="3">
        <f>D24+P24-K24-L24-O24</f>
        <v>575.0025</v>
      </c>
      <c r="E25" s="3">
        <f t="shared" si="4"/>
        <v>750.0078537564041</v>
      </c>
      <c r="F25" s="3">
        <f t="shared" si="5"/>
        <v>37599.9926743805</v>
      </c>
      <c r="G25" s="3">
        <f t="shared" si="6"/>
        <v>1399.9850111634432</v>
      </c>
      <c r="H25" s="5">
        <f t="shared" si="0"/>
        <v>-5.475924314396252E-05</v>
      </c>
      <c r="I25" s="3">
        <f t="shared" si="1"/>
        <v>26.500474836903376</v>
      </c>
      <c r="J25" s="3">
        <f t="shared" si="2"/>
        <v>22.500235612692123</v>
      </c>
      <c r="K25" s="3">
        <f t="shared" si="7"/>
        <v>54.998989125000016</v>
      </c>
      <c r="L25" s="3">
        <f t="shared" si="8"/>
        <v>54.998989125000016</v>
      </c>
      <c r="M25" s="3">
        <f>G25*(0.0392857)</f>
        <v>54.999391153063684</v>
      </c>
      <c r="N25" s="1">
        <v>0</v>
      </c>
      <c r="O25" s="1">
        <v>0</v>
      </c>
      <c r="P25" s="3">
        <f>(D24+N24)*(0.1913)</f>
        <v>109.99797825</v>
      </c>
      <c r="Q25" s="3">
        <f t="shared" si="3"/>
        <v>353.77922674511314</v>
      </c>
      <c r="R25" s="1">
        <f t="shared" si="9"/>
        <v>4.000040491806406</v>
      </c>
      <c r="S25"/>
    </row>
    <row r="26" spans="2:19" ht="12">
      <c r="B26" s="1">
        <v>23</v>
      </c>
      <c r="C26" s="3">
        <f>C25+H25+K25+M25+N25-P25+O25</f>
        <v>750.0123079684604</v>
      </c>
      <c r="D26" s="3">
        <f>D25+P25-K25-L25-O25</f>
        <v>575.0025</v>
      </c>
      <c r="E26" s="3">
        <f t="shared" si="4"/>
        <v>750.008107248052</v>
      </c>
      <c r="F26" s="3">
        <f t="shared" si="5"/>
        <v>37599.99247564809</v>
      </c>
      <c r="G26" s="3">
        <f t="shared" si="6"/>
        <v>1399.9846091353795</v>
      </c>
      <c r="H26" s="5">
        <f t="shared" si="0"/>
        <v>-5.600960544446328E-05</v>
      </c>
      <c r="I26" s="3">
        <f t="shared" si="1"/>
        <v>26.500474696836775</v>
      </c>
      <c r="J26" s="3">
        <f t="shared" si="2"/>
        <v>22.50024321744156</v>
      </c>
      <c r="K26" s="3">
        <f t="shared" si="7"/>
        <v>54.998989125000016</v>
      </c>
      <c r="L26" s="3">
        <f t="shared" si="8"/>
        <v>54.998989125000016</v>
      </c>
      <c r="M26" s="3">
        <f>G26*(0.0392857)</f>
        <v>54.99937535910978</v>
      </c>
      <c r="N26" s="1">
        <v>0</v>
      </c>
      <c r="O26" s="1">
        <v>0</v>
      </c>
      <c r="P26" s="3">
        <f>(D25+N25)*(0.1913)</f>
        <v>109.99797825</v>
      </c>
      <c r="Q26" s="3">
        <f t="shared" si="3"/>
        <v>353.77939055116053</v>
      </c>
      <c r="R26" s="1">
        <f t="shared" si="9"/>
        <v>4.000041886700822</v>
      </c>
      <c r="S26"/>
    </row>
    <row r="27" spans="2:19" ht="12">
      <c r="B27" s="1">
        <v>24</v>
      </c>
      <c r="C27" s="3">
        <f>C26+H26+K26+M26+N26-P26+O26</f>
        <v>750.0126381929647</v>
      </c>
      <c r="D27" s="3">
        <f>D26+P26-K26-L26-O26</f>
        <v>575.0025</v>
      </c>
      <c r="E27" s="3">
        <f t="shared" si="4"/>
        <v>750.0083528503519</v>
      </c>
      <c r="F27" s="3">
        <f t="shared" si="5"/>
        <v>37599.9922860554</v>
      </c>
      <c r="G27" s="3">
        <f t="shared" si="6"/>
        <v>1399.9842229012697</v>
      </c>
      <c r="H27" s="5">
        <f t="shared" si="0"/>
        <v>-5.713790150366549E-05</v>
      </c>
      <c r="I27" s="3">
        <f t="shared" si="1"/>
        <v>26.500474563211846</v>
      </c>
      <c r="J27" s="3">
        <f t="shared" si="2"/>
        <v>22.500250585510557</v>
      </c>
      <c r="K27" s="3">
        <f t="shared" si="7"/>
        <v>54.998989125000016</v>
      </c>
      <c r="L27" s="3">
        <f t="shared" si="8"/>
        <v>54.998989125000016</v>
      </c>
      <c r="M27" s="3">
        <f>G27*(0.0392857)</f>
        <v>54.99936018563241</v>
      </c>
      <c r="N27" s="1">
        <v>0</v>
      </c>
      <c r="O27" s="1">
        <v>0</v>
      </c>
      <c r="P27" s="3">
        <f>(D26+N26)*(0.1913)</f>
        <v>109.99797825</v>
      </c>
      <c r="Q27" s="3">
        <f t="shared" si="3"/>
        <v>353.77954631743614</v>
      </c>
      <c r="R27" s="1">
        <f t="shared" si="9"/>
        <v>4.000043238656278</v>
      </c>
      <c r="S27"/>
    </row>
    <row r="28" spans="2:19" ht="12">
      <c r="B28" s="1">
        <v>25</v>
      </c>
      <c r="C28" s="3">
        <f>C27+H27+K27+M27+N27-P27+O27</f>
        <v>750.0129521156956</v>
      </c>
      <c r="D28" s="3">
        <f>D27+P27-K27-L27-O27</f>
        <v>575.0025</v>
      </c>
      <c r="E28" s="3">
        <f t="shared" si="4"/>
        <v>750.0085907272984</v>
      </c>
      <c r="F28" s="3">
        <f t="shared" si="5"/>
        <v>37599.992105316356</v>
      </c>
      <c r="G28" s="3">
        <f t="shared" si="6"/>
        <v>1399.9838518406373</v>
      </c>
      <c r="H28" s="5">
        <f t="shared" si="0"/>
        <v>-5.815184529637918E-05</v>
      </c>
      <c r="I28" s="3">
        <f t="shared" si="1"/>
        <v>26.500474435826966</v>
      </c>
      <c r="J28" s="3">
        <f t="shared" si="2"/>
        <v>22.50025772181895</v>
      </c>
      <c r="K28" s="3">
        <f t="shared" si="7"/>
        <v>54.998989125000016</v>
      </c>
      <c r="L28" s="3">
        <f t="shared" si="8"/>
        <v>54.998989125000016</v>
      </c>
      <c r="M28" s="3">
        <f>G28*(0.0392857)</f>
        <v>54.99934560825572</v>
      </c>
      <c r="N28" s="1">
        <v>0</v>
      </c>
      <c r="O28" s="1">
        <v>0</v>
      </c>
      <c r="P28" s="3">
        <f>(D27+N27)*(0.1913)</f>
        <v>109.99797825</v>
      </c>
      <c r="Q28" s="3">
        <f t="shared" si="3"/>
        <v>353.77969439419604</v>
      </c>
      <c r="R28" s="1">
        <f t="shared" si="9"/>
        <v>4.00004454853521</v>
      </c>
      <c r="S28"/>
    </row>
    <row r="29" spans="2:19" ht="12">
      <c r="B29" s="1">
        <v>26</v>
      </c>
      <c r="C29" s="3">
        <f>C28+H28+K28+M28+N28-P28+O28</f>
        <v>750.013250447106</v>
      </c>
      <c r="D29" s="3">
        <f>D28+P28-K28-L28-O28</f>
        <v>575.0025</v>
      </c>
      <c r="E29" s="3">
        <f t="shared" si="4"/>
        <v>750.0088210446165</v>
      </c>
      <c r="F29" s="3">
        <f t="shared" si="5"/>
        <v>37599.99193315088</v>
      </c>
      <c r="G29" s="3">
        <f t="shared" si="6"/>
        <v>1399.9834953573816</v>
      </c>
      <c r="H29" s="5">
        <f t="shared" si="0"/>
        <v>-5.905869985933047E-05</v>
      </c>
      <c r="I29" s="3">
        <f t="shared" si="1"/>
        <v>26.50047431448474</v>
      </c>
      <c r="J29" s="3">
        <f t="shared" si="2"/>
        <v>22.500264631338496</v>
      </c>
      <c r="K29" s="3">
        <f t="shared" si="7"/>
        <v>54.998989125000016</v>
      </c>
      <c r="L29" s="3">
        <f t="shared" si="8"/>
        <v>54.998989125000016</v>
      </c>
      <c r="M29" s="3">
        <f>G29*(0.0392857)</f>
        <v>54.99933160356149</v>
      </c>
      <c r="N29" s="1">
        <v>0</v>
      </c>
      <c r="O29" s="1">
        <v>0</v>
      </c>
      <c r="P29" s="3">
        <f>(D28+N28)*(0.1913)</f>
        <v>109.99797825</v>
      </c>
      <c r="Q29" s="3">
        <f t="shared" si="3"/>
        <v>353.7798351165594</v>
      </c>
      <c r="R29" s="1">
        <f t="shared" si="9"/>
        <v>4.000045817212258</v>
      </c>
      <c r="S29"/>
    </row>
    <row r="30" spans="2:19" ht="12">
      <c r="B30" s="1">
        <v>27</v>
      </c>
      <c r="C30" s="3">
        <f>C29+H29+K29+M29+N29-P29+O29</f>
        <v>750.0135338669676</v>
      </c>
      <c r="D30" s="3">
        <f>D29+P29-K29-L29-O29</f>
        <v>575.0025</v>
      </c>
      <c r="E30" s="3">
        <f t="shared" si="4"/>
        <v>750.0090439692505</v>
      </c>
      <c r="F30" s="3">
        <f t="shared" si="5"/>
        <v>37599.99176928495</v>
      </c>
      <c r="G30" s="3">
        <f t="shared" si="6"/>
        <v>1399.98315287882</v>
      </c>
      <c r="H30" s="5">
        <f t="shared" si="0"/>
        <v>-5.986530289495325E-05</v>
      </c>
      <c r="I30" s="3">
        <f t="shared" si="1"/>
        <v>26.50047419899203</v>
      </c>
      <c r="J30" s="3">
        <f t="shared" si="2"/>
        <v>22.500271319077513</v>
      </c>
      <c r="K30" s="3">
        <f t="shared" si="7"/>
        <v>54.998989125000016</v>
      </c>
      <c r="L30" s="3">
        <f t="shared" si="8"/>
        <v>54.998989125000016</v>
      </c>
      <c r="M30" s="3">
        <f>G30*(0.0392857)</f>
        <v>54.999318149051454</v>
      </c>
      <c r="N30" s="1">
        <v>0</v>
      </c>
      <c r="O30" s="1">
        <v>0</v>
      </c>
      <c r="P30" s="3">
        <f>(D29+N29)*(0.1913)</f>
        <v>109.99797825</v>
      </c>
      <c r="Q30" s="3">
        <f t="shared" si="3"/>
        <v>353.7799688051734</v>
      </c>
      <c r="R30" s="1">
        <f t="shared" si="9"/>
        <v>4.000047045571288</v>
      </c>
      <c r="S30"/>
    </row>
    <row r="31" spans="2:19" ht="12">
      <c r="B31" s="1">
        <v>28</v>
      </c>
      <c r="C31" s="3">
        <f>C30+H30+K30+M30+N30-P30+O30</f>
        <v>750.0138030257161</v>
      </c>
      <c r="D31" s="3">
        <f>D30+P30-K30-L30-O30</f>
        <v>575.0025</v>
      </c>
      <c r="E31" s="3">
        <f t="shared" si="4"/>
        <v>750.0092596688966</v>
      </c>
      <c r="F31" s="3">
        <f t="shared" si="5"/>
        <v>37599.991613450606</v>
      </c>
      <c r="G31" s="3">
        <f t="shared" si="6"/>
        <v>1399.9828238547684</v>
      </c>
      <c r="H31" s="5">
        <f t="shared" si="0"/>
        <v>-6.057809092756846E-05</v>
      </c>
      <c r="I31" s="3">
        <f t="shared" si="1"/>
        <v>26.500474089159987</v>
      </c>
      <c r="J31" s="3">
        <f t="shared" si="2"/>
        <v>22.500277790066896</v>
      </c>
      <c r="K31" s="3">
        <f t="shared" si="7"/>
        <v>54.998989125000016</v>
      </c>
      <c r="L31" s="3">
        <f t="shared" si="8"/>
        <v>54.998989125000016</v>
      </c>
      <c r="M31" s="3">
        <f>G31*(0.0392857)</f>
        <v>54.99930522311128</v>
      </c>
      <c r="N31" s="1">
        <v>0</v>
      </c>
      <c r="O31" s="1">
        <v>0</v>
      </c>
      <c r="P31" s="3">
        <f>(D30+N30)*(0.1913)</f>
        <v>109.99797825</v>
      </c>
      <c r="Q31" s="3">
        <f t="shared" si="3"/>
        <v>353.78009576684724</v>
      </c>
      <c r="R31" s="1">
        <f t="shared" si="9"/>
        <v>4.000048234502669</v>
      </c>
      <c r="S31"/>
    </row>
    <row r="32" spans="1:19" ht="12">
      <c r="A32" s="1">
        <v>2020</v>
      </c>
      <c r="B32" s="1">
        <v>29</v>
      </c>
      <c r="C32" s="3">
        <f>C31+H31+K31+M31+N31-P31+O31</f>
        <v>750.0140585457365</v>
      </c>
      <c r="D32" s="3">
        <f>D31+P31-K31-L31-O31</f>
        <v>575.0025</v>
      </c>
      <c r="E32" s="3">
        <f t="shared" si="4"/>
        <v>750.009468311578</v>
      </c>
      <c r="F32" s="3">
        <f t="shared" si="5"/>
        <v>37599.99146538602</v>
      </c>
      <c r="G32" s="3">
        <f t="shared" si="6"/>
        <v>1399.982507756657</v>
      </c>
      <c r="H32" s="5">
        <f t="shared" si="0"/>
        <v>-6.12031221135112E-05</v>
      </c>
      <c r="I32" s="3">
        <f t="shared" si="1"/>
        <v>26.500473984804067</v>
      </c>
      <c r="J32" s="3">
        <f t="shared" si="2"/>
        <v>22.50028404934734</v>
      </c>
      <c r="K32" s="3">
        <f t="shared" si="7"/>
        <v>54.998989125000016</v>
      </c>
      <c r="L32" s="3">
        <f t="shared" si="8"/>
        <v>54.998989125000016</v>
      </c>
      <c r="M32" s="3">
        <f>G32*(0.0392857)</f>
        <v>54.9992928049757</v>
      </c>
      <c r="N32" s="1">
        <v>0</v>
      </c>
      <c r="O32" s="1">
        <v>0</v>
      </c>
      <c r="P32" s="3">
        <f>(D31+N31)*(0.1913)</f>
        <v>109.99797825</v>
      </c>
      <c r="Q32" s="3">
        <f t="shared" si="3"/>
        <v>353.7802162951587</v>
      </c>
      <c r="R32" s="1">
        <f t="shared" si="9"/>
        <v>4.000049384900782</v>
      </c>
      <c r="S32"/>
    </row>
    <row r="33" spans="2:19" ht="12">
      <c r="B33" s="1">
        <v>30</v>
      </c>
      <c r="C33" s="3">
        <f>C32+H32+K32+M32+N32-P32+O32</f>
        <v>750.0143010225901</v>
      </c>
      <c r="D33" s="3">
        <f>D32+P32-K32-L32-O32</f>
        <v>575.0025</v>
      </c>
      <c r="E33" s="3">
        <f t="shared" si="4"/>
        <v>750.009670065256</v>
      </c>
      <c r="F33" s="3">
        <f t="shared" si="5"/>
        <v>37599.991324835464</v>
      </c>
      <c r="G33" s="3">
        <f t="shared" si="6"/>
        <v>1399.9822040766812</v>
      </c>
      <c r="H33" s="5">
        <f t="shared" si="0"/>
        <v>-6.174609778706023E-05</v>
      </c>
      <c r="I33" s="3">
        <f t="shared" si="1"/>
        <v>26.500473885744036</v>
      </c>
      <c r="J33" s="3">
        <f t="shared" si="2"/>
        <v>22.50029010195768</v>
      </c>
      <c r="K33" s="3">
        <f t="shared" si="7"/>
        <v>54.998989125000016</v>
      </c>
      <c r="L33" s="3">
        <f t="shared" si="8"/>
        <v>54.998989125000016</v>
      </c>
      <c r="M33" s="3">
        <f>G33*(0.0392857)</f>
        <v>54.99928087469527</v>
      </c>
      <c r="N33" s="1">
        <v>0</v>
      </c>
      <c r="O33" s="1">
        <v>0</v>
      </c>
      <c r="P33" s="3">
        <f>(D32+N32)*(0.1913)</f>
        <v>109.99797825</v>
      </c>
      <c r="Q33" s="3">
        <f t="shared" si="3"/>
        <v>353.780330671033</v>
      </c>
      <c r="R33" s="1">
        <f t="shared" si="9"/>
        <v>4.000050497661749</v>
      </c>
      <c r="S33"/>
    </row>
    <row r="34" spans="2:19" ht="12">
      <c r="B34" s="1">
        <v>31</v>
      </c>
      <c r="C34" s="3">
        <f>C33+H33+K33+M33+N33-P33+O33</f>
        <v>750.0145310261876</v>
      </c>
      <c r="D34" s="3">
        <f>D33+P33-K33-L33-O33</f>
        <v>575.0025</v>
      </c>
      <c r="E34" s="3">
        <f t="shared" si="4"/>
        <v>750.0098650974784</v>
      </c>
      <c r="F34" s="3">
        <f t="shared" si="5"/>
        <v>37599.991191549336</v>
      </c>
      <c r="G34" s="3">
        <f t="shared" si="6"/>
        <v>1399.9819123269858</v>
      </c>
      <c r="H34" s="5">
        <f t="shared" si="0"/>
        <v>-6.221238278916037E-05</v>
      </c>
      <c r="I34" s="3">
        <f t="shared" si="1"/>
        <v>26.500473791803973</v>
      </c>
      <c r="J34" s="3">
        <f t="shared" si="2"/>
        <v>22.50029595292435</v>
      </c>
      <c r="K34" s="3">
        <f t="shared" si="7"/>
        <v>54.998989125000016</v>
      </c>
      <c r="L34" s="3">
        <f t="shared" si="8"/>
        <v>54.998989125000016</v>
      </c>
      <c r="M34" s="3">
        <f>G34*(0.0392857)</f>
        <v>54.999269413104265</v>
      </c>
      <c r="N34" s="1">
        <v>0</v>
      </c>
      <c r="O34" s="1">
        <v>0</v>
      </c>
      <c r="P34" s="3">
        <f>(D33+N33)*(0.1913)</f>
        <v>109.99797825</v>
      </c>
      <c r="Q34" s="3">
        <f t="shared" si="3"/>
        <v>353.780439163296</v>
      </c>
      <c r="R34" s="1">
        <f t="shared" si="9"/>
        <v>4.0000515736813655</v>
      </c>
      <c r="S34"/>
    </row>
    <row r="35" spans="2:19" ht="12">
      <c r="B35" s="1">
        <v>32</v>
      </c>
      <c r="C35" s="3">
        <f>C34+H34+K34+M34+N34-P34+O34</f>
        <v>750.014749101909</v>
      </c>
      <c r="D35" s="3">
        <f>D34+P34-K34-L34-O34</f>
        <v>575.0025</v>
      </c>
      <c r="E35" s="3">
        <f t="shared" si="4"/>
        <v>750.0100535750594</v>
      </c>
      <c r="F35" s="3">
        <f t="shared" si="5"/>
        <v>37599.991065284135</v>
      </c>
      <c r="G35" s="3">
        <f t="shared" si="6"/>
        <v>1399.9816320388816</v>
      </c>
      <c r="H35" s="5">
        <f aca="true" t="shared" si="10" ref="H35:H53">(E35-C35)/75</f>
        <v>-6.26070246623082E-05</v>
      </c>
      <c r="I35" s="3">
        <f aca="true" t="shared" si="11" ref="I35:I53">F35*(0.0007048)</f>
        <v>26.500473702812258</v>
      </c>
      <c r="J35" s="3">
        <f aca="true" t="shared" si="12" ref="J35:J53">E35*(0.03)</f>
        <v>22.50030160725178</v>
      </c>
      <c r="K35" s="3">
        <f t="shared" si="7"/>
        <v>54.998989125000016</v>
      </c>
      <c r="L35" s="3">
        <f t="shared" si="8"/>
        <v>54.998989125000016</v>
      </c>
      <c r="M35" s="3">
        <f>G35*(0.0392857)</f>
        <v>54.99925840178989</v>
      </c>
      <c r="N35" s="1">
        <v>0</v>
      </c>
      <c r="O35" s="1">
        <v>0</v>
      </c>
      <c r="P35" s="3">
        <f>(D34+N34)*(0.1913)</f>
        <v>109.99797825</v>
      </c>
      <c r="Q35" s="3">
        <f t="shared" si="3"/>
        <v>353.78054202920237</v>
      </c>
      <c r="R35" s="1">
        <f t="shared" si="9"/>
        <v>4.000052613853218</v>
      </c>
      <c r="S35"/>
    </row>
    <row r="36" spans="2:19" ht="12">
      <c r="B36" s="1">
        <v>33</v>
      </c>
      <c r="C36" s="3">
        <f>C35+H35+K35+M35+N35-P35+O35</f>
        <v>750.0149557716743</v>
      </c>
      <c r="D36" s="3">
        <f>D35+P35-K35-L35-O35</f>
        <v>575.0025</v>
      </c>
      <c r="E36" s="3">
        <f aca="true" t="shared" si="13" ref="E36:E53">E35-H35+I35-J35-R35</f>
        <v>750.0102356637913</v>
      </c>
      <c r="F36" s="3">
        <f aca="true" t="shared" si="14" ref="F36:F53">F35-I35+J35+R35</f>
        <v>37599.99094580243</v>
      </c>
      <c r="G36" s="3">
        <f aca="true" t="shared" si="15" ref="G36:G53">G35+L35-M35</f>
        <v>1399.9813627620917</v>
      </c>
      <c r="H36" s="5">
        <f t="shared" si="10"/>
        <v>-6.293477177374977E-05</v>
      </c>
      <c r="I36" s="3">
        <f t="shared" si="11"/>
        <v>26.50047361860155</v>
      </c>
      <c r="J36" s="3">
        <f t="shared" si="12"/>
        <v>22.500307069913738</v>
      </c>
      <c r="K36" s="3">
        <f aca="true" t="shared" si="16" ref="K36:K53">D35*(0.09565)</f>
        <v>54.998989125000016</v>
      </c>
      <c r="L36" s="3">
        <f aca="true" t="shared" si="17" ref="L36:L53">D35*(0.09565)</f>
        <v>54.998989125000016</v>
      </c>
      <c r="M36" s="3">
        <f>G36*(0.0392857)</f>
        <v>54.99924782306271</v>
      </c>
      <c r="N36" s="1">
        <v>0</v>
      </c>
      <c r="O36" s="1">
        <v>0</v>
      </c>
      <c r="P36" s="3">
        <f>(D35+N35)*(0.1913)</f>
        <v>109.99797825</v>
      </c>
      <c r="Q36" s="3">
        <f t="shared" si="3"/>
        <v>353.7806395149407</v>
      </c>
      <c r="R36" s="1">
        <f t="shared" si="9"/>
        <v>4.000053619066984</v>
      </c>
      <c r="S36"/>
    </row>
    <row r="37" spans="2:19" ht="12">
      <c r="B37" s="1">
        <v>34</v>
      </c>
      <c r="C37" s="3">
        <f>C36+H36+K36+M36+N36-P36+O36</f>
        <v>750.0151515349652</v>
      </c>
      <c r="D37" s="3">
        <f>D36+P36-K36-L36-O36</f>
        <v>575.0025</v>
      </c>
      <c r="E37" s="3">
        <f t="shared" si="13"/>
        <v>750.0104115281838</v>
      </c>
      <c r="F37" s="3">
        <f t="shared" si="14"/>
        <v>37599.990832872805</v>
      </c>
      <c r="G37" s="3">
        <f t="shared" si="15"/>
        <v>1399.981104064029</v>
      </c>
      <c r="H37" s="5">
        <f t="shared" si="10"/>
        <v>-6.320009041852852E-05</v>
      </c>
      <c r="I37" s="3">
        <f t="shared" si="11"/>
        <v>26.500473539008752</v>
      </c>
      <c r="J37" s="3">
        <f t="shared" si="12"/>
        <v>22.50031234584551</v>
      </c>
      <c r="K37" s="3">
        <f t="shared" si="16"/>
        <v>54.998989125000016</v>
      </c>
      <c r="L37" s="3">
        <f t="shared" si="17"/>
        <v>54.998989125000016</v>
      </c>
      <c r="M37" s="3">
        <f>G37*(0.0392857)</f>
        <v>54.99923765992823</v>
      </c>
      <c r="N37" s="1">
        <v>0</v>
      </c>
      <c r="O37" s="1">
        <v>0</v>
      </c>
      <c r="P37" s="3">
        <f>(D36+N36)*(0.1913)</f>
        <v>109.99797825</v>
      </c>
      <c r="Q37" s="3">
        <f t="shared" si="3"/>
        <v>353.7807318561156</v>
      </c>
      <c r="R37" s="1">
        <f t="shared" si="9"/>
        <v>4.0000545902068865</v>
      </c>
      <c r="S37"/>
    </row>
    <row r="38" spans="2:19" ht="12">
      <c r="B38" s="1">
        <v>35</v>
      </c>
      <c r="C38" s="3">
        <f>C37+H37+K37+M37+N37-P37+O37</f>
        <v>750.015336869803</v>
      </c>
      <c r="D38" s="3">
        <f>D37+P37-K37-L37-O37</f>
        <v>575.0025</v>
      </c>
      <c r="E38" s="3">
        <f t="shared" si="13"/>
        <v>750.0105813312306</v>
      </c>
      <c r="F38" s="3">
        <f t="shared" si="14"/>
        <v>37599.99072626985</v>
      </c>
      <c r="G38" s="3">
        <f t="shared" si="15"/>
        <v>1399.9808555291008</v>
      </c>
      <c r="H38" s="5">
        <f t="shared" si="10"/>
        <v>-6.340718096604784E-05</v>
      </c>
      <c r="I38" s="3">
        <f t="shared" si="11"/>
        <v>26.50047346387499</v>
      </c>
      <c r="J38" s="3">
        <f t="shared" si="12"/>
        <v>22.500317439936918</v>
      </c>
      <c r="K38" s="3">
        <f t="shared" si="16"/>
        <v>54.998989125000016</v>
      </c>
      <c r="L38" s="3">
        <f t="shared" si="17"/>
        <v>54.998989125000016</v>
      </c>
      <c r="M38" s="3">
        <f>G38*(0.0392857)</f>
        <v>54.999227896059594</v>
      </c>
      <c r="N38" s="1">
        <v>0</v>
      </c>
      <c r="O38" s="1">
        <v>0</v>
      </c>
      <c r="P38" s="3">
        <f>(D37+N37)*(0.1913)</f>
        <v>109.99797825</v>
      </c>
      <c r="Q38" s="3">
        <f t="shared" si="3"/>
        <v>353.780819278209</v>
      </c>
      <c r="R38" s="1">
        <f t="shared" si="9"/>
        <v>4.000055528150313</v>
      </c>
      <c r="S38"/>
    </row>
    <row r="39" spans="2:19" ht="12">
      <c r="B39" s="1">
        <v>36</v>
      </c>
      <c r="C39" s="3">
        <f>C38+H38+K38+M38+N38-P38+O38</f>
        <v>750.0155122336816</v>
      </c>
      <c r="D39" s="3">
        <f>D38+P38-K38-L38-O38</f>
        <v>575.0025</v>
      </c>
      <c r="E39" s="3">
        <f t="shared" si="13"/>
        <v>750.0107452341992</v>
      </c>
      <c r="F39" s="3">
        <f t="shared" si="14"/>
        <v>37599.990625774066</v>
      </c>
      <c r="G39" s="3">
        <f t="shared" si="15"/>
        <v>1399.9806167580412</v>
      </c>
      <c r="H39" s="5">
        <f t="shared" si="10"/>
        <v>-6.355999309865486E-05</v>
      </c>
      <c r="I39" s="3">
        <f t="shared" si="11"/>
        <v>26.50047339304556</v>
      </c>
      <c r="J39" s="3">
        <f t="shared" si="12"/>
        <v>22.500322357025976</v>
      </c>
      <c r="K39" s="3">
        <f t="shared" si="16"/>
        <v>54.998989125000016</v>
      </c>
      <c r="L39" s="3">
        <f t="shared" si="17"/>
        <v>54.998989125000016</v>
      </c>
      <c r="M39" s="3">
        <f>G39*(0.0392857)</f>
        <v>54.999218515771375</v>
      </c>
      <c r="N39" s="1">
        <v>0</v>
      </c>
      <c r="O39" s="1">
        <v>0</v>
      </c>
      <c r="P39" s="3">
        <f>(D38+N38)*(0.1913)</f>
        <v>109.99797825</v>
      </c>
      <c r="Q39" s="3">
        <f t="shared" si="3"/>
        <v>353.7809019970196</v>
      </c>
      <c r="R39" s="1">
        <f t="shared" si="9"/>
        <v>4.000056433766563</v>
      </c>
      <c r="S39"/>
    </row>
    <row r="40" spans="2:19" ht="12">
      <c r="B40" s="1">
        <v>37</v>
      </c>
      <c r="C40" s="3">
        <f>C39+H39+K39+M39+N39-P39+O39</f>
        <v>750.01567806446</v>
      </c>
      <c r="D40" s="3">
        <f>D39+P39-K39-L39-O39</f>
        <v>575.0025</v>
      </c>
      <c r="E40" s="3">
        <f t="shared" si="13"/>
        <v>750.0109033964454</v>
      </c>
      <c r="F40" s="3">
        <f t="shared" si="14"/>
        <v>37599.99053117181</v>
      </c>
      <c r="G40" s="3">
        <f t="shared" si="15"/>
        <v>1399.9803873672697</v>
      </c>
      <c r="H40" s="5">
        <f t="shared" si="10"/>
        <v>-6.366224019378327E-05</v>
      </c>
      <c r="I40" s="3">
        <f t="shared" si="11"/>
        <v>26.500473326369892</v>
      </c>
      <c r="J40" s="3">
        <f t="shared" si="12"/>
        <v>22.50032710189336</v>
      </c>
      <c r="K40" s="3">
        <f t="shared" si="16"/>
        <v>54.998989125000016</v>
      </c>
      <c r="L40" s="3">
        <f t="shared" si="17"/>
        <v>54.998989125000016</v>
      </c>
      <c r="M40" s="3">
        <f>G40*(0.0392857)</f>
        <v>54.99920950399435</v>
      </c>
      <c r="N40" s="1">
        <f>N39*(1.02)</f>
        <v>0</v>
      </c>
      <c r="O40" s="1">
        <v>0</v>
      </c>
      <c r="P40" s="3">
        <f>(D39+N39)*(0.1913)</f>
        <v>109.99797825</v>
      </c>
      <c r="Q40" s="3">
        <f t="shared" si="3"/>
        <v>353.7809802190849</v>
      </c>
      <c r="R40" s="1">
        <f t="shared" si="9"/>
        <v>4.000057307915729</v>
      </c>
      <c r="S40"/>
    </row>
    <row r="41" spans="2:19" ht="12">
      <c r="B41" s="1">
        <v>38</v>
      </c>
      <c r="C41" s="3">
        <f>C40+H40+K40+M40+N40-P40+O40</f>
        <v>750.0158347812142</v>
      </c>
      <c r="D41" s="3">
        <f>D40+P40-K40-L40-O40</f>
        <v>575.0025</v>
      </c>
      <c r="E41" s="3">
        <f t="shared" si="13"/>
        <v>750.0110559752463</v>
      </c>
      <c r="F41" s="3">
        <f t="shared" si="14"/>
        <v>37599.99044225525</v>
      </c>
      <c r="G41" s="3">
        <f t="shared" si="15"/>
        <v>1399.9801669882754</v>
      </c>
      <c r="H41" s="5">
        <f t="shared" si="10"/>
        <v>-6.371741290422505E-05</v>
      </c>
      <c r="I41" s="3">
        <f t="shared" si="11"/>
        <v>26.5004732637015</v>
      </c>
      <c r="J41" s="3">
        <f t="shared" si="12"/>
        <v>22.50033167925739</v>
      </c>
      <c r="K41" s="3">
        <f t="shared" si="16"/>
        <v>54.998989125000016</v>
      </c>
      <c r="L41" s="3">
        <f t="shared" si="17"/>
        <v>54.998989125000016</v>
      </c>
      <c r="M41" s="3">
        <f>G41*(0.0392857)</f>
        <v>54.99920084625129</v>
      </c>
      <c r="N41" s="1">
        <v>0</v>
      </c>
      <c r="O41" s="1">
        <v>0</v>
      </c>
      <c r="P41" s="3">
        <f>(D40+N40)*(0.1913)</f>
        <v>109.99797825</v>
      </c>
      <c r="Q41" s="3">
        <f t="shared" si="3"/>
        <v>353.78105414208216</v>
      </c>
      <c r="R41" s="1">
        <f t="shared" si="9"/>
        <v>4.000058151447709</v>
      </c>
      <c r="S41"/>
    </row>
    <row r="42" spans="1:19" ht="12">
      <c r="A42" s="1">
        <v>2030</v>
      </c>
      <c r="B42" s="1">
        <v>39</v>
      </c>
      <c r="C42" s="3">
        <f>C41+H41+K41+M41+N41-P41+O41</f>
        <v>750.0159827850525</v>
      </c>
      <c r="D42" s="3">
        <f>D41+P41-K41-L41-O41</f>
        <v>575.0025</v>
      </c>
      <c r="E42" s="3">
        <f t="shared" si="13"/>
        <v>750.0112031256556</v>
      </c>
      <c r="F42" s="3">
        <f t="shared" si="14"/>
        <v>37599.99035882225</v>
      </c>
      <c r="G42" s="3">
        <f t="shared" si="15"/>
        <v>1399.979955267024</v>
      </c>
      <c r="H42" s="5">
        <f t="shared" si="10"/>
        <v>-6.372879195926847E-05</v>
      </c>
      <c r="I42" s="3">
        <f t="shared" si="11"/>
        <v>26.500473204897922</v>
      </c>
      <c r="J42" s="3">
        <f t="shared" si="12"/>
        <v>22.50033609376967</v>
      </c>
      <c r="K42" s="3">
        <f t="shared" si="16"/>
        <v>54.998989125000016</v>
      </c>
      <c r="L42" s="3">
        <f t="shared" si="17"/>
        <v>54.998989125000016</v>
      </c>
      <c r="M42" s="3">
        <f>G42*(0.0392857)</f>
        <v>54.99919252863373</v>
      </c>
      <c r="N42" s="1">
        <v>0</v>
      </c>
      <c r="O42" s="1">
        <v>0</v>
      </c>
      <c r="P42" s="3">
        <f>(D41+N41)*(0.1913)</f>
        <v>109.99797825</v>
      </c>
      <c r="Q42" s="3">
        <f t="shared" si="3"/>
        <v>353.78112395521345</v>
      </c>
      <c r="R42" s="1">
        <f t="shared" si="9"/>
        <v>4.000058965201314</v>
      </c>
      <c r="S42"/>
    </row>
    <row r="43" spans="2:19" ht="12">
      <c r="B43" s="1">
        <v>40</v>
      </c>
      <c r="C43" s="3">
        <f>C42+H42+K42+M42+N42-P42+O42</f>
        <v>750.0161224598944</v>
      </c>
      <c r="D43" s="3">
        <f>D42+P42-K42-L42-O42</f>
        <v>575.0025</v>
      </c>
      <c r="E43" s="3">
        <f t="shared" si="13"/>
        <v>750.0113450003745</v>
      </c>
      <c r="F43" s="3">
        <f t="shared" si="14"/>
        <v>37599.99028067633</v>
      </c>
      <c r="G43" s="3">
        <f t="shared" si="15"/>
        <v>1399.9797518633902</v>
      </c>
      <c r="H43" s="5">
        <f t="shared" si="10"/>
        <v>-6.369946026552498E-05</v>
      </c>
      <c r="I43" s="3">
        <f t="shared" si="11"/>
        <v>26.500473149820674</v>
      </c>
      <c r="J43" s="3">
        <f t="shared" si="12"/>
        <v>22.500340350011236</v>
      </c>
      <c r="K43" s="3">
        <f t="shared" si="16"/>
        <v>54.998989125000016</v>
      </c>
      <c r="L43" s="3">
        <f t="shared" si="17"/>
        <v>54.998989125000016</v>
      </c>
      <c r="M43" s="3">
        <f>G43*(0.0392857)</f>
        <v>54.99918453777959</v>
      </c>
      <c r="N43" s="1">
        <v>0</v>
      </c>
      <c r="O43" s="1">
        <v>0</v>
      </c>
      <c r="P43" s="3">
        <f>(D42+N42)*(0.1913)</f>
        <v>109.99797825</v>
      </c>
      <c r="Q43" s="3">
        <f t="shared" si="3"/>
        <v>353.7811898395728</v>
      </c>
      <c r="R43" s="1">
        <f t="shared" si="9"/>
        <v>4.000059750003496</v>
      </c>
      <c r="S43"/>
    </row>
    <row r="44" spans="2:19" ht="12">
      <c r="B44" s="1">
        <v>41</v>
      </c>
      <c r="C44" s="3">
        <f>C43+H43+K43+M43+N43-P43+O43</f>
        <v>750.0162541732137</v>
      </c>
      <c r="D44" s="3">
        <f>D43+P43-K43-L43-O43</f>
        <v>575.0025</v>
      </c>
      <c r="E44" s="3">
        <f t="shared" si="13"/>
        <v>750.0114817496407</v>
      </c>
      <c r="F44" s="3">
        <f t="shared" si="14"/>
        <v>37599.99020762652</v>
      </c>
      <c r="G44" s="3">
        <f t="shared" si="15"/>
        <v>1399.9795564506105</v>
      </c>
      <c r="H44" s="5">
        <f t="shared" si="10"/>
        <v>-6.363231430744539E-05</v>
      </c>
      <c r="I44" s="3">
        <f t="shared" si="11"/>
        <v>26.50047309833517</v>
      </c>
      <c r="J44" s="3">
        <f t="shared" si="12"/>
        <v>22.50034445248922</v>
      </c>
      <c r="K44" s="3">
        <f t="shared" si="16"/>
        <v>54.998989125000016</v>
      </c>
      <c r="L44" s="3">
        <f t="shared" si="17"/>
        <v>54.998989125000016</v>
      </c>
      <c r="M44" s="3">
        <f>G44*(0.0392857)</f>
        <v>54.99917686085175</v>
      </c>
      <c r="N44" s="1">
        <v>0</v>
      </c>
      <c r="O44" s="1">
        <v>0</v>
      </c>
      <c r="P44" s="3">
        <f>(D43+N43)*(0.1913)</f>
        <v>109.99797825</v>
      </c>
      <c r="Q44" s="3">
        <f t="shared" si="3"/>
        <v>353.78125196849703</v>
      </c>
      <c r="R44" s="1">
        <f t="shared" si="9"/>
        <v>4.000060506668664</v>
      </c>
      <c r="S44"/>
    </row>
    <row r="45" spans="2:19" ht="12">
      <c r="B45" s="1">
        <v>42</v>
      </c>
      <c r="C45" s="3">
        <f>C44+H44+K44+M44+N44-P44+O44</f>
        <v>750.0163782767512</v>
      </c>
      <c r="D45" s="3">
        <f>D44+P44-K44-L44-O44</f>
        <v>575.0025</v>
      </c>
      <c r="E45" s="3">
        <f t="shared" si="13"/>
        <v>750.0116135211323</v>
      </c>
      <c r="F45" s="3">
        <f t="shared" si="14"/>
        <v>37599.990139487345</v>
      </c>
      <c r="G45" s="3">
        <f t="shared" si="15"/>
        <v>1399.9793687147587</v>
      </c>
      <c r="H45" s="5">
        <f t="shared" si="10"/>
        <v>-6.353007491876876E-05</v>
      </c>
      <c r="I45" s="3">
        <f t="shared" si="11"/>
        <v>26.50047305031068</v>
      </c>
      <c r="J45" s="3">
        <f t="shared" si="12"/>
        <v>22.500348405633968</v>
      </c>
      <c r="K45" s="3">
        <f t="shared" si="16"/>
        <v>54.998989125000016</v>
      </c>
      <c r="L45" s="3">
        <f t="shared" si="17"/>
        <v>54.998989125000016</v>
      </c>
      <c r="M45" s="3">
        <f>G45*(0.0392857)</f>
        <v>54.9991694855174</v>
      </c>
      <c r="N45" s="1">
        <v>0</v>
      </c>
      <c r="O45" s="1">
        <v>0</v>
      </c>
      <c r="P45" s="3">
        <f>(D44+N44)*(0.1913)</f>
        <v>109.99797825</v>
      </c>
      <c r="Q45" s="3">
        <f t="shared" si="3"/>
        <v>353.7813105079015</v>
      </c>
      <c r="R45" s="1">
        <f t="shared" si="9"/>
        <v>4.000061235998084</v>
      </c>
      <c r="S45"/>
    </row>
    <row r="46" spans="2:19" ht="12">
      <c r="B46" s="1">
        <v>43</v>
      </c>
      <c r="C46" s="3">
        <f>C45+H45+K45+M45+N45-P45+O45</f>
        <v>750.0164951071937</v>
      </c>
      <c r="D46" s="3">
        <f>D45+P45-K45-L45-O45</f>
        <v>575.0025</v>
      </c>
      <c r="E46" s="3">
        <f t="shared" si="13"/>
        <v>750.0117404598859</v>
      </c>
      <c r="F46" s="3">
        <f t="shared" si="14"/>
        <v>37599.99007607866</v>
      </c>
      <c r="G46" s="3">
        <f t="shared" si="15"/>
        <v>1399.9791883542414</v>
      </c>
      <c r="H46" s="5">
        <f t="shared" si="10"/>
        <v>-6.339529743703072E-05</v>
      </c>
      <c r="I46" s="3">
        <f t="shared" si="11"/>
        <v>26.50047300562024</v>
      </c>
      <c r="J46" s="3">
        <f t="shared" si="12"/>
        <v>22.500352213796578</v>
      </c>
      <c r="K46" s="3">
        <f t="shared" si="16"/>
        <v>54.998989125000016</v>
      </c>
      <c r="L46" s="3">
        <f t="shared" si="17"/>
        <v>54.998989125000016</v>
      </c>
      <c r="M46" s="3">
        <f>G46*(0.0392857)</f>
        <v>54.999162399928224</v>
      </c>
      <c r="N46" s="1">
        <v>0</v>
      </c>
      <c r="O46" s="1">
        <v>0</v>
      </c>
      <c r="P46" s="3">
        <f>(D45+N45)*(0.1913)</f>
        <v>109.99797825</v>
      </c>
      <c r="Q46" s="3">
        <f t="shared" si="3"/>
        <v>353.7813656166008</v>
      </c>
      <c r="R46" s="1">
        <f t="shared" si="9"/>
        <v>4.000061938779372</v>
      </c>
      <c r="S46"/>
    </row>
    <row r="47" spans="2:19" ht="12">
      <c r="B47" s="1">
        <v>44</v>
      </c>
      <c r="C47" s="3">
        <f>C46+H46+K46+M46+N46-P46+O46</f>
        <v>750.0166049868245</v>
      </c>
      <c r="D47" s="3">
        <f>D46+P46-K46-L46-O46</f>
        <v>575.0025</v>
      </c>
      <c r="E47" s="3">
        <f t="shared" si="13"/>
        <v>750.0118627082277</v>
      </c>
      <c r="F47" s="3">
        <f t="shared" si="14"/>
        <v>37599.990017225624</v>
      </c>
      <c r="G47" s="3">
        <f t="shared" si="15"/>
        <v>1399.979015079313</v>
      </c>
      <c r="H47" s="5">
        <f t="shared" si="10"/>
        <v>-6.32303812911535E-05</v>
      </c>
      <c r="I47" s="3">
        <f t="shared" si="11"/>
        <v>26.50047296414062</v>
      </c>
      <c r="J47" s="3">
        <f t="shared" si="12"/>
        <v>22.50035588124683</v>
      </c>
      <c r="K47" s="3">
        <f t="shared" si="16"/>
        <v>54.998989125000016</v>
      </c>
      <c r="L47" s="3">
        <f t="shared" si="17"/>
        <v>54.998989125000016</v>
      </c>
      <c r="M47" s="3">
        <f>G47*(0.0392857)</f>
        <v>54.99915559270137</v>
      </c>
      <c r="N47" s="1">
        <v>0</v>
      </c>
      <c r="O47" s="1">
        <v>0</v>
      </c>
      <c r="P47" s="3">
        <f>(D46+N46)*(0.1913)</f>
        <v>109.99797825</v>
      </c>
      <c r="Q47" s="3">
        <f t="shared" si="3"/>
        <v>353.7814174466153</v>
      </c>
      <c r="R47" s="1">
        <f t="shared" si="9"/>
        <v>4.000062615786058</v>
      </c>
      <c r="S47"/>
    </row>
    <row r="48" spans="2:19" ht="12">
      <c r="B48" s="1">
        <v>45</v>
      </c>
      <c r="C48" s="3">
        <f>C47+H47+K47+M47+N47-P47+O47</f>
        <v>750.0167082241446</v>
      </c>
      <c r="D48" s="3">
        <f>D47+P47-K47-L47-O47</f>
        <v>575.0025</v>
      </c>
      <c r="E48" s="3">
        <f t="shared" si="13"/>
        <v>750.0119804057167</v>
      </c>
      <c r="F48" s="3">
        <f t="shared" si="14"/>
        <v>37599.98996275851</v>
      </c>
      <c r="G48" s="3">
        <f t="shared" si="15"/>
        <v>1399.9788486116117</v>
      </c>
      <c r="H48" s="5">
        <f t="shared" si="10"/>
        <v>-6.303757903879159E-05</v>
      </c>
      <c r="I48" s="3">
        <f t="shared" si="11"/>
        <v>26.5004729257522</v>
      </c>
      <c r="J48" s="3">
        <f t="shared" si="12"/>
        <v>22.500359412171502</v>
      </c>
      <c r="K48" s="3">
        <f t="shared" si="16"/>
        <v>54.998989125000016</v>
      </c>
      <c r="L48" s="3">
        <f t="shared" si="17"/>
        <v>54.998989125000016</v>
      </c>
      <c r="M48" s="3">
        <f>G48*(0.0392857)</f>
        <v>54.999149052901195</v>
      </c>
      <c r="N48" s="1">
        <v>0</v>
      </c>
      <c r="O48" s="1">
        <v>0</v>
      </c>
      <c r="P48" s="3">
        <f>(D47+N47)*(0.1913)</f>
        <v>109.99797825</v>
      </c>
      <c r="Q48" s="3">
        <f t="shared" si="3"/>
        <v>353.7814661434644</v>
      </c>
      <c r="R48" s="1">
        <f t="shared" si="9"/>
        <v>4.0000632677772145</v>
      </c>
      <c r="S48"/>
    </row>
    <row r="49" spans="2:19" ht="12">
      <c r="B49" s="1">
        <v>46</v>
      </c>
      <c r="C49" s="3">
        <f>C48+H48+K48+M48+N48-P48+O48</f>
        <v>750.0168051144668</v>
      </c>
      <c r="D49" s="3">
        <f>D48+P48-K48-L48-O48</f>
        <v>575.0025</v>
      </c>
      <c r="E49" s="3">
        <f t="shared" si="13"/>
        <v>750.0120936890992</v>
      </c>
      <c r="F49" s="3">
        <f t="shared" si="14"/>
        <v>37599.98991251271</v>
      </c>
      <c r="G49" s="3">
        <f t="shared" si="15"/>
        <v>1399.9786886837105</v>
      </c>
      <c r="H49" s="5">
        <f t="shared" si="10"/>
        <v>-6.281900490193947E-05</v>
      </c>
      <c r="I49" s="3">
        <f t="shared" si="11"/>
        <v>26.50047289033896</v>
      </c>
      <c r="J49" s="3">
        <f t="shared" si="12"/>
        <v>22.500362810672975</v>
      </c>
      <c r="K49" s="3">
        <f t="shared" si="16"/>
        <v>54.998989125000016</v>
      </c>
      <c r="L49" s="3">
        <f t="shared" si="17"/>
        <v>54.998989125000016</v>
      </c>
      <c r="M49" s="3">
        <f>G49*(0.0392857)</f>
        <v>54.99914277002165</v>
      </c>
      <c r="N49" s="1">
        <v>0</v>
      </c>
      <c r="O49" s="1">
        <v>0</v>
      </c>
      <c r="P49" s="3">
        <f>(D48+N48)*(0.1913)</f>
        <v>109.99797825</v>
      </c>
      <c r="Q49" s="3">
        <f t="shared" si="3"/>
        <v>353.7815118464466</v>
      </c>
      <c r="R49" s="1">
        <f t="shared" si="9"/>
        <v>4.0000638954971555</v>
      </c>
      <c r="S49"/>
    </row>
    <row r="50" spans="2:19" ht="12">
      <c r="B50" s="1">
        <v>47</v>
      </c>
      <c r="C50" s="3">
        <f>C49+H49+K49+M49+N49-P49+O49</f>
        <v>750.0168959404836</v>
      </c>
      <c r="D50" s="3">
        <f>D49+P49-K49-L49-O49</f>
        <v>575.0025</v>
      </c>
      <c r="E50" s="3">
        <f t="shared" si="13"/>
        <v>750.0122026922729</v>
      </c>
      <c r="F50" s="3">
        <f t="shared" si="14"/>
        <v>37599.98986632854</v>
      </c>
      <c r="G50" s="3">
        <f t="shared" si="15"/>
        <v>1399.9785350386887</v>
      </c>
      <c r="H50" s="5">
        <f t="shared" si="10"/>
        <v>-6.257664280838071E-05</v>
      </c>
      <c r="I50" s="3">
        <f t="shared" si="11"/>
        <v>26.500472857788356</v>
      </c>
      <c r="J50" s="3">
        <f t="shared" si="12"/>
        <v>22.50036608076819</v>
      </c>
      <c r="K50" s="3">
        <f t="shared" si="16"/>
        <v>54.998989125000016</v>
      </c>
      <c r="L50" s="3">
        <f t="shared" si="17"/>
        <v>54.998989125000016</v>
      </c>
      <c r="M50" s="3">
        <f>G50*(0.0392857)</f>
        <v>54.999136733969415</v>
      </c>
      <c r="N50" s="1">
        <v>0</v>
      </c>
      <c r="O50" s="1">
        <v>0</v>
      </c>
      <c r="P50" s="3">
        <f>(D49+N49)*(0.1913)</f>
        <v>109.99797825</v>
      </c>
      <c r="Q50" s="3">
        <f t="shared" si="3"/>
        <v>353.7815546889073</v>
      </c>
      <c r="R50" s="1">
        <f t="shared" si="9"/>
        <v>4.0000644996751955</v>
      </c>
      <c r="S50"/>
    </row>
    <row r="51" spans="2:19" ht="12">
      <c r="B51" s="1">
        <v>48</v>
      </c>
      <c r="C51" s="3">
        <f>C50+H50+K50+M50+N50-P50+O50</f>
        <v>750.0169809728102</v>
      </c>
      <c r="D51" s="3">
        <f>D50+P50-K50-L50-O50</f>
        <v>575.0025</v>
      </c>
      <c r="E51" s="3">
        <f t="shared" si="13"/>
        <v>750.0123075462607</v>
      </c>
      <c r="F51" s="3">
        <f t="shared" si="14"/>
        <v>37599.9898240512</v>
      </c>
      <c r="G51" s="3">
        <f t="shared" si="15"/>
        <v>1399.9783874297193</v>
      </c>
      <c r="H51" s="5">
        <f t="shared" si="10"/>
        <v>-6.231235399354773E-05</v>
      </c>
      <c r="I51" s="3">
        <f t="shared" si="11"/>
        <v>26.500472827991285</v>
      </c>
      <c r="J51" s="3">
        <f t="shared" si="12"/>
        <v>22.500369226387818</v>
      </c>
      <c r="K51" s="3">
        <f t="shared" si="16"/>
        <v>54.998989125000016</v>
      </c>
      <c r="L51" s="3">
        <f t="shared" si="17"/>
        <v>54.998989125000016</v>
      </c>
      <c r="M51" s="3">
        <f>G51*(0.0392857)</f>
        <v>54.999130935047724</v>
      </c>
      <c r="N51" s="1">
        <v>0</v>
      </c>
      <c r="O51" s="1">
        <v>0</v>
      </c>
      <c r="P51" s="3">
        <f>(D50+N50)*(0.1913)</f>
        <v>109.99797825</v>
      </c>
      <c r="Q51" s="3">
        <f t="shared" si="3"/>
        <v>353.78159479849535</v>
      </c>
      <c r="R51" s="1">
        <f t="shared" si="9"/>
        <v>4.000065081025456</v>
      </c>
      <c r="S51"/>
    </row>
    <row r="52" spans="1:19" ht="12">
      <c r="A52" s="1">
        <v>2040</v>
      </c>
      <c r="B52" s="1">
        <v>49</v>
      </c>
      <c r="C52" s="3">
        <f>C51+H51+K51+M51+N51-P51+O51</f>
        <v>750.0170604705039</v>
      </c>
      <c r="D52" s="3">
        <f>D51+P51-K51-L51-O51</f>
        <v>575.0025</v>
      </c>
      <c r="E52" s="3">
        <f t="shared" si="13"/>
        <v>750.0124083791927</v>
      </c>
      <c r="F52" s="3">
        <f t="shared" si="14"/>
        <v>37599.98978553062</v>
      </c>
      <c r="G52" s="3">
        <f t="shared" si="15"/>
        <v>1399.9782456196715</v>
      </c>
      <c r="H52" s="5">
        <f t="shared" si="10"/>
        <v>-6.202788414915025E-05</v>
      </c>
      <c r="I52" s="3">
        <f t="shared" si="11"/>
        <v>26.50047280084198</v>
      </c>
      <c r="J52" s="3">
        <f t="shared" si="12"/>
        <v>22.50037225137578</v>
      </c>
      <c r="K52" s="3">
        <f t="shared" si="16"/>
        <v>54.998989125000016</v>
      </c>
      <c r="L52" s="3">
        <f t="shared" si="17"/>
        <v>54.998989125000016</v>
      </c>
      <c r="M52" s="3">
        <f>G52*(0.0392857)</f>
        <v>54.99912536394073</v>
      </c>
      <c r="N52" s="1">
        <v>0</v>
      </c>
      <c r="O52" s="1">
        <v>0</v>
      </c>
      <c r="P52" s="3">
        <f>(D51+N51)*(0.1913)</f>
        <v>109.99797825</v>
      </c>
      <c r="Q52" s="3">
        <f t="shared" si="3"/>
        <v>353.7816322974075</v>
      </c>
      <c r="R52" s="1">
        <f t="shared" si="9"/>
        <v>4.000065640246723</v>
      </c>
      <c r="S52"/>
    </row>
    <row r="53" spans="1:19" ht="12">
      <c r="A53"/>
      <c r="B53" s="1">
        <v>50</v>
      </c>
      <c r="C53" s="3">
        <f>C52+H52+K52+M52+N52-P52+O52</f>
        <v>750.0171346815605</v>
      </c>
      <c r="D53" s="3">
        <f>D52+P52-K52-L52-O52</f>
        <v>575.0025</v>
      </c>
      <c r="E53" s="3">
        <f t="shared" si="13"/>
        <v>750.0125053162964</v>
      </c>
      <c r="F53" s="3">
        <f t="shared" si="14"/>
        <v>37599.989750621404</v>
      </c>
      <c r="G53" s="3">
        <f t="shared" si="15"/>
        <v>1399.9781093807308</v>
      </c>
      <c r="H53" s="5">
        <f t="shared" si="10"/>
        <v>-6.172487018829998E-05</v>
      </c>
      <c r="I53" s="3">
        <f t="shared" si="11"/>
        <v>26.500472776237967</v>
      </c>
      <c r="J53" s="3">
        <f t="shared" si="12"/>
        <v>22.50037515948889</v>
      </c>
      <c r="K53" s="3">
        <f t="shared" si="16"/>
        <v>54.998989125000016</v>
      </c>
      <c r="L53" s="3">
        <f t="shared" si="17"/>
        <v>54.998989125000016</v>
      </c>
      <c r="M53" s="3">
        <f>G53*(0.0392857)</f>
        <v>54.99912001169857</v>
      </c>
      <c r="N53" s="1">
        <v>0</v>
      </c>
      <c r="O53" s="1">
        <v>0</v>
      </c>
      <c r="P53" s="3">
        <f>(D52+N52)*(0.1913)</f>
        <v>109.99797825</v>
      </c>
      <c r="Q53" s="3">
        <f t="shared" si="3"/>
        <v>353.78166730262285</v>
      </c>
      <c r="R53" s="1">
        <f t="shared" si="9"/>
        <v>4.000066178022361</v>
      </c>
      <c r="S53"/>
    </row>
    <row r="54" spans="1:19" ht="1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2">
      <c r="A62">
        <v>2050</v>
      </c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2">
      <c r="A72">
        <v>2060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2">
      <c r="A82">
        <v>2070</v>
      </c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2">
      <c r="A92">
        <v>2080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2">
      <c r="A102">
        <v>2090</v>
      </c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2">
      <c r="A112">
        <v>2100</v>
      </c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28125" style="1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28125" style="1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Little</cp:lastModifiedBy>
  <dcterms:modified xsi:type="dcterms:W3CDTF">2013-01-23T22:31:42Z</dcterms:modified>
  <cp:category/>
  <cp:version/>
  <cp:contentType/>
  <cp:contentStatus/>
  <cp:revision>15</cp:revision>
</cp:coreProperties>
</file>