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80" yWindow="1080" windowWidth="15100" windowHeight="11240" tabRatio="214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<sst xmlns="http://schemas.openxmlformats.org/spreadsheetml/2006/main" count="29" uniqueCount="28">
  <si>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Short-Term Carbon Cycle Model</t>
  </si>
  <si>
    <t>Year</t>
  </si>
  <si>
    <t>Atm (C mass)</t>
  </si>
  <si>
    <t>TerrBio</t>
  </si>
  <si>
    <t>SurfaceOcean</t>
  </si>
  <si>
    <t>DeepOcean</t>
  </si>
  <si>
    <t>Soil</t>
  </si>
  <si>
    <t>GasExchange</t>
  </si>
  <si>
    <t>Upwelling</t>
  </si>
  <si>
    <t>Downwelling</t>
  </si>
  <si>
    <t>Respiration</t>
  </si>
  <si>
    <t>Death</t>
  </si>
  <si>
    <t>Decay</t>
  </si>
  <si>
    <t>FFB</t>
  </si>
  <si>
    <t>De/Reforestation</t>
  </si>
  <si>
    <t>Photo</t>
  </si>
  <si>
    <t>CO2 (ppm)</t>
  </si>
  <si>
    <t>Biopump</t>
  </si>
  <si>
    <t xml:space="preserve">Initial Conditions (Approx 1990) </t>
  </si>
  <si>
    <t>Atmosphere</t>
  </si>
  <si>
    <t>Oceans</t>
  </si>
  <si>
    <t>Surface</t>
  </si>
  <si>
    <t>Litho</t>
  </si>
  <si>
    <t xml:space="preserve">Year </t>
  </si>
  <si>
    <t>Total</t>
  </si>
  <si>
    <t>CO2 Conc</t>
  </si>
  <si>
    <t>A+S+O</t>
  </si>
  <si>
    <t>Add To Ocean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</si>
</sst>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  <numFmt numFmtId="167" formatCode="0.0"/>
  </numFmts>
  <fonts count="35">
    <font>
      <sz val="10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46">
      <alignment/>
      <protection/>
    </xf>
    <xf numFmtId="164" fontId="0" fillId="0" borderId="0" xfId="46" applyNumberFormat="1">
      <alignment/>
      <protection/>
    </xf>
    <xf numFmtId="0" fontId="0" fillId="0" borderId="0" xfId="46" applyNumberFormat="1">
      <alignment/>
      <protection/>
    </xf>
    <xf numFmtId="2" fontId="0" fillId="0" borderId="0" xfId="46" applyNumberFormat="1">
      <alignment/>
      <protection/>
    </xf>
    <xf numFmtId="165" fontId="0" fillId="0" borderId="0" xfId="46" applyNumberFormat="1">
      <alignment/>
      <protection/>
    </xf>
    <xf numFmtId="0" fontId="0" fillId="0" borderId="0" xfId="46" applyFont="1">
      <alignment/>
      <protection/>
    </xf>
    <xf numFmtId="167" fontId="0" fillId="0" borderId="0" xfId="46" applyNumberForma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21"/>
  <sheetViews>
    <sheetView zoomScalePageLayoutView="0" workbookViewId="0" topLeftCell="A1">
      <selection activeCell="P4" sqref="P4"/>
    </sheetView>
  </sheetViews>
  <sheetFormatPr defaultColWidth="11.28125" defaultRowHeight="12.75"/>
  <cols>
    <col min="1" max="1" width="28.421875" style="1" customWidth="1"/>
    <col min="2" max="2" width="11.28125" style="1" customWidth="1"/>
    <col min="3" max="3" width="18.8515625" style="1" customWidth="1"/>
    <col min="4" max="4" width="20.7109375" style="1" customWidth="1"/>
    <col min="5" max="5" width="18.421875" style="1" customWidth="1"/>
    <col min="6" max="6" width="20.140625" style="1" customWidth="1"/>
    <col min="7" max="7" width="17.140625" style="1" customWidth="1"/>
    <col min="8" max="8" width="15.421875" style="1" customWidth="1"/>
    <col min="9" max="10" width="17.8515625" style="1" customWidth="1"/>
    <col min="11" max="11" width="19.8515625" style="1" customWidth="1"/>
    <col min="12" max="12" width="21.140625" style="1" customWidth="1"/>
    <col min="13" max="14" width="11.28125" style="1" customWidth="1"/>
    <col min="15" max="15" width="14.7109375" style="1" customWidth="1"/>
    <col min="16" max="16384" width="11.28125" style="1" customWidth="1"/>
  </cols>
  <sheetData>
    <row r="1" spans="1:1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/>
    </row>
    <row r="2" ht="12.75">
      <c r="S2"/>
    </row>
    <row r="3" spans="1:20" ht="12.75">
      <c r="A3" s="1" t="s">
        <v>18</v>
      </c>
      <c r="B3" s="1">
        <v>0</v>
      </c>
      <c r="C3" s="1">
        <v>750</v>
      </c>
      <c r="D3" s="1">
        <v>575</v>
      </c>
      <c r="E3" s="1">
        <v>750</v>
      </c>
      <c r="F3" s="1">
        <v>37600</v>
      </c>
      <c r="G3" s="1">
        <v>1400</v>
      </c>
      <c r="H3" s="2">
        <f aca="true" t="shared" si="0" ref="H3:H34">(E3-C3)/75</f>
        <v>0</v>
      </c>
      <c r="I3" s="3">
        <f aca="true" t="shared" si="1" ref="I3:I34">F3*(0.0007048)</f>
        <v>26.50048</v>
      </c>
      <c r="J3" s="3">
        <f aca="true" t="shared" si="2" ref="J3:J34">E3*(0.03)</f>
        <v>22.5</v>
      </c>
      <c r="K3" s="4">
        <f>D3*(0.09565)</f>
        <v>54.99875000000001</v>
      </c>
      <c r="L3" s="3">
        <f>D3*(0.09565)</f>
        <v>54.99875000000001</v>
      </c>
      <c r="M3" s="3">
        <f aca="true" t="shared" si="3" ref="M3:M34">G3*(0.0392857)</f>
        <v>54.99998</v>
      </c>
      <c r="N3" s="1">
        <v>6.5</v>
      </c>
      <c r="O3" s="1">
        <v>0</v>
      </c>
      <c r="P3" s="3">
        <v>110</v>
      </c>
      <c r="Q3" s="3">
        <f aca="true" t="shared" si="4" ref="Q3:Q53">C3/2.12</f>
        <v>353.77358490566036</v>
      </c>
      <c r="R3" s="1">
        <v>4</v>
      </c>
      <c r="S3"/>
      <c r="T3" s="1">
        <f>C3+D3+E3+F3+G3</f>
        <v>41075</v>
      </c>
    </row>
    <row r="4" spans="2:20" ht="12.75">
      <c r="B4" s="1">
        <v>1</v>
      </c>
      <c r="C4" s="3">
        <f aca="true" t="shared" si="5" ref="C4:C35">C3+H3+K3+M3+N3-P3+O3</f>
        <v>756.49873</v>
      </c>
      <c r="D4" s="3">
        <f aca="true" t="shared" si="6" ref="D4:D35">D3+P3-K3-L3-O3</f>
        <v>575.0025</v>
      </c>
      <c r="E4" s="3">
        <f aca="true" t="shared" si="7" ref="E4:E35">E3-H3+I3-J3-R3</f>
        <v>750.00048</v>
      </c>
      <c r="F4" s="3">
        <f aca="true" t="shared" si="8" ref="F4:F35">F3-I3+J3+R3</f>
        <v>37599.99952</v>
      </c>
      <c r="G4" s="3">
        <f aca="true" t="shared" si="9" ref="G4:G35">G3+L3-M3</f>
        <v>1399.99877</v>
      </c>
      <c r="H4" s="5">
        <f t="shared" si="0"/>
        <v>-0.08664333333333313</v>
      </c>
      <c r="I4" s="3">
        <f t="shared" si="1"/>
        <v>26.500479661695998</v>
      </c>
      <c r="J4" s="3">
        <f t="shared" si="2"/>
        <v>22.5000144</v>
      </c>
      <c r="K4" s="4">
        <f aca="true" t="shared" si="10" ref="K4:K35">D3*(0.09565)</f>
        <v>54.99875000000001</v>
      </c>
      <c r="L4" s="3">
        <f aca="true" t="shared" si="11" ref="L4:L35">D3*(0.09565)</f>
        <v>54.99875000000001</v>
      </c>
      <c r="M4" s="3">
        <f t="shared" si="3"/>
        <v>54.99993167858899</v>
      </c>
      <c r="N4" s="1">
        <v>6.5</v>
      </c>
      <c r="O4" s="1">
        <v>0</v>
      </c>
      <c r="P4" s="3">
        <f aca="true" t="shared" si="12" ref="P4:P35">(D3+N3)*(0.1913)</f>
        <v>111.24095</v>
      </c>
      <c r="Q4" s="3">
        <f t="shared" si="4"/>
        <v>356.83902358490565</v>
      </c>
      <c r="R4" s="1">
        <f>4*(E3/750)</f>
        <v>4</v>
      </c>
      <c r="S4"/>
      <c r="T4" s="1">
        <f aca="true" t="shared" si="13" ref="T4:T53">C4+D4+E4+F4+G4</f>
        <v>41081.49999999999</v>
      </c>
    </row>
    <row r="5" spans="2:20" ht="12.75">
      <c r="B5" s="1">
        <v>2</v>
      </c>
      <c r="C5" s="3">
        <f t="shared" si="5"/>
        <v>761.6698183452556</v>
      </c>
      <c r="D5" s="3">
        <f t="shared" si="6"/>
        <v>576.2459500000001</v>
      </c>
      <c r="E5" s="3">
        <f t="shared" si="7"/>
        <v>750.0875885950293</v>
      </c>
      <c r="F5" s="3">
        <f t="shared" si="8"/>
        <v>37599.9990547383</v>
      </c>
      <c r="G5" s="3">
        <f t="shared" si="9"/>
        <v>1399.9975883214108</v>
      </c>
      <c r="H5" s="5">
        <f t="shared" si="0"/>
        <v>-0.15442973000301816</v>
      </c>
      <c r="I5" s="3">
        <f t="shared" si="1"/>
        <v>26.500479333779552</v>
      </c>
      <c r="J5" s="3">
        <f t="shared" si="2"/>
        <v>22.502627657850876</v>
      </c>
      <c r="K5" s="4">
        <f t="shared" si="10"/>
        <v>54.998989125000016</v>
      </c>
      <c r="L5" s="3">
        <f t="shared" si="11"/>
        <v>54.998989125000016</v>
      </c>
      <c r="M5" s="3">
        <f t="shared" si="3"/>
        <v>54.99988525551845</v>
      </c>
      <c r="N5" s="1">
        <v>6.5</v>
      </c>
      <c r="O5" s="1">
        <v>0</v>
      </c>
      <c r="P5" s="3">
        <f t="shared" si="12"/>
        <v>111.24142825000001</v>
      </c>
      <c r="Q5" s="3">
        <f t="shared" si="4"/>
        <v>359.2782162005923</v>
      </c>
      <c r="R5" s="1">
        <f aca="true" t="shared" si="14" ref="R5:R53">4*(E4/750)</f>
        <v>4.00000256</v>
      </c>
      <c r="S5"/>
      <c r="T5" s="1">
        <f t="shared" si="13"/>
        <v>41088</v>
      </c>
    </row>
    <row r="6" spans="2:20" ht="12.75">
      <c r="B6" s="1">
        <v>3</v>
      </c>
      <c r="C6" s="3">
        <f t="shared" si="5"/>
        <v>766.7728347457711</v>
      </c>
      <c r="D6" s="3">
        <f t="shared" si="6"/>
        <v>577.4894000000002</v>
      </c>
      <c r="E6" s="3">
        <f t="shared" si="7"/>
        <v>750.239867440961</v>
      </c>
      <c r="F6" s="3">
        <f t="shared" si="8"/>
        <v>37600.00120562237</v>
      </c>
      <c r="G6" s="3">
        <f t="shared" si="9"/>
        <v>1399.9966921908924</v>
      </c>
      <c r="H6" s="5">
        <f t="shared" si="0"/>
        <v>-0.22043956406413448</v>
      </c>
      <c r="I6" s="3">
        <f t="shared" si="1"/>
        <v>26.500480849722646</v>
      </c>
      <c r="J6" s="3">
        <f t="shared" si="2"/>
        <v>22.50719602322883</v>
      </c>
      <c r="K6" s="4">
        <f t="shared" si="10"/>
        <v>55.117925117500015</v>
      </c>
      <c r="L6" s="3">
        <f t="shared" si="11"/>
        <v>55.117925117500015</v>
      </c>
      <c r="M6" s="3">
        <f t="shared" si="3"/>
        <v>54.999850050403744</v>
      </c>
      <c r="N6" s="1">
        <v>6.5</v>
      </c>
      <c r="O6" s="1">
        <v>0</v>
      </c>
      <c r="P6" s="3">
        <f t="shared" si="12"/>
        <v>111.47930023500003</v>
      </c>
      <c r="Q6" s="3">
        <f t="shared" si="4"/>
        <v>361.68529940838255</v>
      </c>
      <c r="R6" s="1">
        <f t="shared" si="14"/>
        <v>4.000467139173489</v>
      </c>
      <c r="S6"/>
      <c r="T6" s="1">
        <f t="shared" si="13"/>
        <v>41094.5</v>
      </c>
    </row>
    <row r="7" spans="2:20" ht="12.75">
      <c r="B7" s="1">
        <v>4</v>
      </c>
      <c r="C7" s="3">
        <f t="shared" si="5"/>
        <v>771.6908701146108</v>
      </c>
      <c r="D7" s="3">
        <f t="shared" si="6"/>
        <v>578.7328500000001</v>
      </c>
      <c r="E7" s="3">
        <f t="shared" si="7"/>
        <v>750.4531246923455</v>
      </c>
      <c r="F7" s="3">
        <f t="shared" si="8"/>
        <v>37600.00838793505</v>
      </c>
      <c r="G7" s="3">
        <f t="shared" si="9"/>
        <v>1400.1147672579887</v>
      </c>
      <c r="H7" s="5">
        <f t="shared" si="0"/>
        <v>-0.2831699389635378</v>
      </c>
      <c r="I7" s="3">
        <f t="shared" si="1"/>
        <v>26.50048591181662</v>
      </c>
      <c r="J7" s="3">
        <f t="shared" si="2"/>
        <v>22.513593740770364</v>
      </c>
      <c r="K7" s="4">
        <f t="shared" si="10"/>
        <v>55.23686111000002</v>
      </c>
      <c r="L7" s="3">
        <f t="shared" si="11"/>
        <v>55.23686111000002</v>
      </c>
      <c r="M7" s="3">
        <f t="shared" si="3"/>
        <v>55.004488712067165</v>
      </c>
      <c r="N7" s="1">
        <v>6.5</v>
      </c>
      <c r="O7" s="1">
        <v>0</v>
      </c>
      <c r="P7" s="3">
        <f t="shared" si="12"/>
        <v>111.71717222000002</v>
      </c>
      <c r="Q7" s="3">
        <f t="shared" si="4"/>
        <v>364.0051274125522</v>
      </c>
      <c r="R7" s="1">
        <f t="shared" si="14"/>
        <v>4.001279293018459</v>
      </c>
      <c r="S7"/>
      <c r="T7" s="1">
        <f t="shared" si="13"/>
        <v>41100.99999999999</v>
      </c>
    </row>
    <row r="8" spans="2:20" ht="12.75">
      <c r="B8" s="1">
        <v>5</v>
      </c>
      <c r="C8" s="3">
        <f t="shared" si="5"/>
        <v>776.4318777777145</v>
      </c>
      <c r="D8" s="3">
        <f t="shared" si="6"/>
        <v>579.9763</v>
      </c>
      <c r="E8" s="3">
        <f t="shared" si="7"/>
        <v>750.7219075093368</v>
      </c>
      <c r="F8" s="3">
        <f t="shared" si="8"/>
        <v>37600.02277505702</v>
      </c>
      <c r="G8" s="3">
        <f t="shared" si="9"/>
        <v>1400.3471396559216</v>
      </c>
      <c r="H8" s="5">
        <f t="shared" si="0"/>
        <v>-0.34279960357836897</v>
      </c>
      <c r="I8" s="3">
        <f t="shared" si="1"/>
        <v>26.500496051860186</v>
      </c>
      <c r="J8" s="3">
        <f t="shared" si="2"/>
        <v>22.5216572252801</v>
      </c>
      <c r="K8" s="4">
        <f t="shared" si="10"/>
        <v>55.35579710250002</v>
      </c>
      <c r="L8" s="3">
        <f t="shared" si="11"/>
        <v>55.35579710250002</v>
      </c>
      <c r="M8" s="3">
        <f t="shared" si="3"/>
        <v>55.01361762438064</v>
      </c>
      <c r="N8" s="1">
        <v>6.5</v>
      </c>
      <c r="O8" s="1">
        <v>0</v>
      </c>
      <c r="P8" s="3">
        <f t="shared" si="12"/>
        <v>111.95504420500002</v>
      </c>
      <c r="Q8" s="3">
        <f t="shared" si="4"/>
        <v>366.2414517819408</v>
      </c>
      <c r="R8" s="1">
        <f t="shared" si="14"/>
        <v>4.002416665025843</v>
      </c>
      <c r="S8"/>
      <c r="T8" s="1">
        <f t="shared" si="13"/>
        <v>41107.499999999985</v>
      </c>
    </row>
    <row r="9" spans="2:20" ht="12.75">
      <c r="B9" s="1">
        <v>6</v>
      </c>
      <c r="C9" s="3">
        <f t="shared" si="5"/>
        <v>781.0034486960168</v>
      </c>
      <c r="D9" s="3">
        <f t="shared" si="6"/>
        <v>581.2197500000001</v>
      </c>
      <c r="E9" s="3">
        <f t="shared" si="7"/>
        <v>751.0411292744693</v>
      </c>
      <c r="F9" s="3">
        <f t="shared" si="8"/>
        <v>37600.046352895464</v>
      </c>
      <c r="G9" s="3">
        <f t="shared" si="9"/>
        <v>1400.689319134041</v>
      </c>
      <c r="H9" s="5">
        <f t="shared" si="0"/>
        <v>-0.3994975922872997</v>
      </c>
      <c r="I9" s="3">
        <f t="shared" si="1"/>
        <v>26.500512669520724</v>
      </c>
      <c r="J9" s="3">
        <f t="shared" si="2"/>
        <v>22.53123387823408</v>
      </c>
      <c r="K9" s="4">
        <f t="shared" si="10"/>
        <v>55.47473309500001</v>
      </c>
      <c r="L9" s="3">
        <f t="shared" si="11"/>
        <v>55.47473309500001</v>
      </c>
      <c r="M9" s="3">
        <f t="shared" si="3"/>
        <v>55.02706038470419</v>
      </c>
      <c r="N9" s="1">
        <v>6.5</v>
      </c>
      <c r="O9" s="1">
        <v>0</v>
      </c>
      <c r="P9" s="3">
        <f t="shared" si="12"/>
        <v>112.19291619</v>
      </c>
      <c r="Q9" s="3">
        <f t="shared" si="4"/>
        <v>368.3978531584985</v>
      </c>
      <c r="R9" s="1">
        <f t="shared" si="14"/>
        <v>4.00385017338313</v>
      </c>
      <c r="S9"/>
      <c r="T9" s="1">
        <f t="shared" si="13"/>
        <v>41113.99999999999</v>
      </c>
    </row>
    <row r="10" spans="2:20" ht="12.75">
      <c r="B10" s="1">
        <v>7</v>
      </c>
      <c r="C10" s="3">
        <f t="shared" si="5"/>
        <v>785.4128283934338</v>
      </c>
      <c r="D10" s="3">
        <f t="shared" si="6"/>
        <v>582.4632</v>
      </c>
      <c r="E10" s="3">
        <f t="shared" si="7"/>
        <v>751.4060554846601</v>
      </c>
      <c r="F10" s="3">
        <f t="shared" si="8"/>
        <v>37600.08092427756</v>
      </c>
      <c r="G10" s="3">
        <f t="shared" si="9"/>
        <v>1401.1369918443368</v>
      </c>
      <c r="H10" s="5">
        <f t="shared" si="0"/>
        <v>-0.4534236387836487</v>
      </c>
      <c r="I10" s="3">
        <f t="shared" si="1"/>
        <v>26.500537035430824</v>
      </c>
      <c r="J10" s="3">
        <f t="shared" si="2"/>
        <v>22.542181664539804</v>
      </c>
      <c r="K10" s="3">
        <f t="shared" si="10"/>
        <v>55.59366908750002</v>
      </c>
      <c r="L10" s="3">
        <f t="shared" si="11"/>
        <v>55.59366908750002</v>
      </c>
      <c r="M10" s="3">
        <f t="shared" si="3"/>
        <v>55.04464752049906</v>
      </c>
      <c r="N10" s="1">
        <v>6.5</v>
      </c>
      <c r="O10" s="1">
        <v>0</v>
      </c>
      <c r="P10" s="3">
        <f t="shared" si="12"/>
        <v>112.43078817500002</v>
      </c>
      <c r="Q10" s="3">
        <f t="shared" si="4"/>
        <v>370.4777492421857</v>
      </c>
      <c r="R10" s="1">
        <f t="shared" si="14"/>
        <v>4.005552689463836</v>
      </c>
      <c r="S10"/>
      <c r="T10" s="1">
        <f t="shared" si="13"/>
        <v>41120.49999999999</v>
      </c>
    </row>
    <row r="11" spans="2:20" ht="12.75">
      <c r="B11" s="1">
        <v>8</v>
      </c>
      <c r="C11" s="3">
        <f t="shared" si="5"/>
        <v>789.6669331876492</v>
      </c>
      <c r="D11" s="3">
        <f t="shared" si="6"/>
        <v>583.7066499999999</v>
      </c>
      <c r="E11" s="3">
        <f t="shared" si="7"/>
        <v>751.812281804871</v>
      </c>
      <c r="F11" s="3">
        <f t="shared" si="8"/>
        <v>37600.12812159613</v>
      </c>
      <c r="G11" s="3">
        <f t="shared" si="9"/>
        <v>1401.6860134113379</v>
      </c>
      <c r="H11" s="5">
        <f t="shared" si="0"/>
        <v>-0.5047286851037097</v>
      </c>
      <c r="I11" s="3">
        <f t="shared" si="1"/>
        <v>26.50057030010095</v>
      </c>
      <c r="J11" s="3">
        <f t="shared" si="2"/>
        <v>22.55436845414613</v>
      </c>
      <c r="K11" s="3">
        <f t="shared" si="10"/>
        <v>55.71260508000001</v>
      </c>
      <c r="L11" s="3">
        <f t="shared" si="11"/>
        <v>55.71260508000001</v>
      </c>
      <c r="M11" s="3">
        <f t="shared" si="3"/>
        <v>55.066216217073794</v>
      </c>
      <c r="N11" s="1">
        <v>6.5</v>
      </c>
      <c r="O11" s="1">
        <v>0</v>
      </c>
      <c r="P11" s="3">
        <f t="shared" si="12"/>
        <v>112.66866016</v>
      </c>
      <c r="Q11" s="3">
        <f t="shared" si="4"/>
        <v>372.4844024470043</v>
      </c>
      <c r="R11" s="1">
        <f t="shared" si="14"/>
        <v>4.007498962584854</v>
      </c>
      <c r="S11"/>
      <c r="T11" s="1">
        <f t="shared" si="13"/>
        <v>41126.999999999985</v>
      </c>
    </row>
    <row r="12" spans="1:20" ht="12.75">
      <c r="A12" s="1">
        <v>2000</v>
      </c>
      <c r="B12" s="1">
        <v>9</v>
      </c>
      <c r="C12" s="3">
        <f t="shared" si="5"/>
        <v>793.7723656396192</v>
      </c>
      <c r="D12" s="3">
        <f t="shared" si="6"/>
        <v>584.9500999999998</v>
      </c>
      <c r="E12" s="3">
        <f t="shared" si="7"/>
        <v>752.2557133733447</v>
      </c>
      <c r="F12" s="3">
        <f t="shared" si="8"/>
        <v>37600.18941871276</v>
      </c>
      <c r="G12" s="3">
        <f t="shared" si="9"/>
        <v>1402.332402274264</v>
      </c>
      <c r="H12" s="5">
        <f t="shared" si="0"/>
        <v>-0.5535553635503265</v>
      </c>
      <c r="I12" s="3">
        <f t="shared" si="1"/>
        <v>26.500613502308756</v>
      </c>
      <c r="J12" s="3">
        <f t="shared" si="2"/>
        <v>22.567671401200343</v>
      </c>
      <c r="K12" s="3">
        <f t="shared" si="10"/>
        <v>55.831541072499995</v>
      </c>
      <c r="L12" s="3">
        <f t="shared" si="11"/>
        <v>55.831541072499995</v>
      </c>
      <c r="M12" s="3">
        <f t="shared" si="3"/>
        <v>55.091610056026056</v>
      </c>
      <c r="N12" s="1">
        <v>6.5</v>
      </c>
      <c r="O12" s="1">
        <v>0</v>
      </c>
      <c r="P12" s="3">
        <f t="shared" si="12"/>
        <v>112.90653214499997</v>
      </c>
      <c r="Q12" s="3">
        <f t="shared" si="4"/>
        <v>374.4209271884996</v>
      </c>
      <c r="R12" s="1">
        <f t="shared" si="14"/>
        <v>4.009665502959312</v>
      </c>
      <c r="S12"/>
      <c r="T12" s="1">
        <f t="shared" si="13"/>
        <v>41133.49999999999</v>
      </c>
    </row>
    <row r="13" spans="2:20" ht="12.75">
      <c r="B13" s="1">
        <v>10</v>
      </c>
      <c r="C13" s="3">
        <f t="shared" si="5"/>
        <v>797.7354292595951</v>
      </c>
      <c r="D13" s="3">
        <f t="shared" si="6"/>
        <v>586.1935499999997</v>
      </c>
      <c r="E13" s="3">
        <f t="shared" si="7"/>
        <v>752.7325453350442</v>
      </c>
      <c r="F13" s="3">
        <f t="shared" si="8"/>
        <v>37600.26614211462</v>
      </c>
      <c r="G13" s="3">
        <f t="shared" si="9"/>
        <v>1403.072333290738</v>
      </c>
      <c r="H13" s="5">
        <f t="shared" si="0"/>
        <v>-0.6000384523273458</v>
      </c>
      <c r="I13" s="3">
        <f t="shared" si="1"/>
        <v>26.500667576962382</v>
      </c>
      <c r="J13" s="3">
        <f t="shared" si="2"/>
        <v>22.581976360051325</v>
      </c>
      <c r="K13" s="3">
        <f t="shared" si="10"/>
        <v>55.95047706499999</v>
      </c>
      <c r="L13" s="3">
        <f t="shared" si="11"/>
        <v>55.95047706499999</v>
      </c>
      <c r="M13" s="3">
        <f t="shared" si="3"/>
        <v>55.120678763959944</v>
      </c>
      <c r="N13" s="1">
        <v>6.5</v>
      </c>
      <c r="O13" s="1">
        <v>0</v>
      </c>
      <c r="P13" s="3">
        <f t="shared" si="12"/>
        <v>113.14440412999996</v>
      </c>
      <c r="Q13" s="3">
        <f t="shared" si="4"/>
        <v>376.2902968205637</v>
      </c>
      <c r="R13" s="1">
        <f t="shared" si="14"/>
        <v>4.012030471324505</v>
      </c>
      <c r="S13"/>
      <c r="T13" s="1">
        <f t="shared" si="13"/>
        <v>41139.99999999999</v>
      </c>
    </row>
    <row r="14" spans="2:20" ht="12.75">
      <c r="B14" s="1">
        <v>11</v>
      </c>
      <c r="C14" s="3">
        <f t="shared" si="5"/>
        <v>801.5621425062277</v>
      </c>
      <c r="D14" s="3">
        <f t="shared" si="6"/>
        <v>587.4369999999998</v>
      </c>
      <c r="E14" s="3">
        <f t="shared" si="7"/>
        <v>753.2392445329582</v>
      </c>
      <c r="F14" s="3">
        <f t="shared" si="8"/>
        <v>37600.359481369036</v>
      </c>
      <c r="G14" s="3">
        <f t="shared" si="9"/>
        <v>1403.9021315917782</v>
      </c>
      <c r="H14" s="5">
        <f t="shared" si="0"/>
        <v>-0.6443053063102601</v>
      </c>
      <c r="I14" s="3">
        <f t="shared" si="1"/>
        <v>26.500733362468896</v>
      </c>
      <c r="J14" s="3">
        <f t="shared" si="2"/>
        <v>22.597177335988746</v>
      </c>
      <c r="K14" s="3">
        <f t="shared" si="10"/>
        <v>56.06941305749998</v>
      </c>
      <c r="L14" s="3">
        <f t="shared" si="11"/>
        <v>56.06941305749998</v>
      </c>
      <c r="M14" s="3">
        <f t="shared" si="3"/>
        <v>55.15327797107512</v>
      </c>
      <c r="N14" s="1">
        <v>6.5</v>
      </c>
      <c r="O14" s="1">
        <v>0</v>
      </c>
      <c r="P14" s="3">
        <f t="shared" si="12"/>
        <v>113.38227611499995</v>
      </c>
      <c r="Q14" s="3">
        <f t="shared" si="4"/>
        <v>378.09535023878664</v>
      </c>
      <c r="R14" s="1">
        <f t="shared" si="14"/>
        <v>4.014573575120235</v>
      </c>
      <c r="S14"/>
      <c r="T14" s="1">
        <f t="shared" si="13"/>
        <v>41146.5</v>
      </c>
    </row>
    <row r="15" spans="2:20" ht="12.75">
      <c r="B15" s="1">
        <v>12</v>
      </c>
      <c r="C15" s="3">
        <f t="shared" si="5"/>
        <v>805.2582521134926</v>
      </c>
      <c r="D15" s="3">
        <f t="shared" si="6"/>
        <v>588.6804499999997</v>
      </c>
      <c r="E15" s="3">
        <f t="shared" si="7"/>
        <v>753.7725322906283</v>
      </c>
      <c r="F15" s="3">
        <f t="shared" si="8"/>
        <v>37600.470498917675</v>
      </c>
      <c r="G15" s="3">
        <f t="shared" si="9"/>
        <v>1404.8182666782031</v>
      </c>
      <c r="H15" s="5">
        <f t="shared" si="0"/>
        <v>-0.6864762643048576</v>
      </c>
      <c r="I15" s="3">
        <f t="shared" si="1"/>
        <v>26.50081160763718</v>
      </c>
      <c r="J15" s="3">
        <f t="shared" si="2"/>
        <v>22.61317596871885</v>
      </c>
      <c r="K15" s="3">
        <f t="shared" si="10"/>
        <v>56.188349049999985</v>
      </c>
      <c r="L15" s="3">
        <f t="shared" si="11"/>
        <v>56.188349049999985</v>
      </c>
      <c r="M15" s="3">
        <f t="shared" si="3"/>
        <v>55.189268979239884</v>
      </c>
      <c r="N15" s="1">
        <v>6.5</v>
      </c>
      <c r="O15" s="1">
        <v>0</v>
      </c>
      <c r="P15" s="3">
        <f t="shared" si="12"/>
        <v>113.62014809999995</v>
      </c>
      <c r="Q15" s="3">
        <f t="shared" si="4"/>
        <v>379.8387981667418</v>
      </c>
      <c r="R15" s="1">
        <f t="shared" si="14"/>
        <v>4.0172759708424435</v>
      </c>
      <c r="S15"/>
      <c r="T15" s="1">
        <f t="shared" si="13"/>
        <v>41153</v>
      </c>
    </row>
    <row r="16" spans="2:20" ht="12.75">
      <c r="B16" s="1">
        <v>13</v>
      </c>
      <c r="C16" s="3">
        <f t="shared" si="5"/>
        <v>808.8292457784277</v>
      </c>
      <c r="D16" s="3">
        <f t="shared" si="6"/>
        <v>589.9238999999998</v>
      </c>
      <c r="E16" s="3">
        <f t="shared" si="7"/>
        <v>754.329368223009</v>
      </c>
      <c r="F16" s="3">
        <f t="shared" si="8"/>
        <v>37600.600139249604</v>
      </c>
      <c r="G16" s="3">
        <f t="shared" si="9"/>
        <v>1405.8173467489632</v>
      </c>
      <c r="H16" s="5">
        <f t="shared" si="0"/>
        <v>-0.7266650340722481</v>
      </c>
      <c r="I16" s="3">
        <f t="shared" si="1"/>
        <v>26.50090297814312</v>
      </c>
      <c r="J16" s="3">
        <f t="shared" si="2"/>
        <v>22.629881046690272</v>
      </c>
      <c r="K16" s="3">
        <f t="shared" si="10"/>
        <v>56.307285042499984</v>
      </c>
      <c r="L16" s="3">
        <f t="shared" si="11"/>
        <v>56.307285042499984</v>
      </c>
      <c r="M16" s="3">
        <f t="shared" si="3"/>
        <v>55.228518539175745</v>
      </c>
      <c r="N16" s="1">
        <v>6.5</v>
      </c>
      <c r="O16" s="1">
        <v>0</v>
      </c>
      <c r="P16" s="3">
        <f t="shared" si="12"/>
        <v>113.85802008499995</v>
      </c>
      <c r="Q16" s="3">
        <f t="shared" si="4"/>
        <v>381.52322914076774</v>
      </c>
      <c r="R16" s="1">
        <f t="shared" si="14"/>
        <v>4.020120172216684</v>
      </c>
      <c r="S16"/>
      <c r="T16" s="1">
        <f t="shared" si="13"/>
        <v>41159.5</v>
      </c>
    </row>
    <row r="17" spans="2:20" ht="12.75">
      <c r="B17" s="1">
        <v>14</v>
      </c>
      <c r="C17" s="3">
        <f t="shared" si="5"/>
        <v>812.2803642410313</v>
      </c>
      <c r="D17" s="3">
        <f t="shared" si="6"/>
        <v>591.1673499999997</v>
      </c>
      <c r="E17" s="3">
        <f t="shared" si="7"/>
        <v>754.9069350163174</v>
      </c>
      <c r="F17" s="3">
        <f t="shared" si="8"/>
        <v>37600.74923749037</v>
      </c>
      <c r="G17" s="3">
        <f t="shared" si="9"/>
        <v>1406.8961132522877</v>
      </c>
      <c r="H17" s="5">
        <f t="shared" si="0"/>
        <v>-0.7649790563295179</v>
      </c>
      <c r="I17" s="3">
        <f t="shared" si="1"/>
        <v>26.50100806258321</v>
      </c>
      <c r="J17" s="3">
        <f t="shared" si="2"/>
        <v>22.64720805048952</v>
      </c>
      <c r="K17" s="3">
        <f t="shared" si="10"/>
        <v>56.42622103499998</v>
      </c>
      <c r="L17" s="3">
        <f t="shared" si="11"/>
        <v>56.42622103499998</v>
      </c>
      <c r="M17" s="3">
        <f t="shared" si="3"/>
        <v>55.2708986363954</v>
      </c>
      <c r="N17" s="1">
        <v>6.5</v>
      </c>
      <c r="O17" s="1">
        <v>0</v>
      </c>
      <c r="P17" s="3">
        <f t="shared" si="12"/>
        <v>114.09589206999996</v>
      </c>
      <c r="Q17" s="3">
        <f t="shared" si="4"/>
        <v>383.1511152080336</v>
      </c>
      <c r="R17" s="1">
        <f t="shared" si="14"/>
        <v>4.023089963856048</v>
      </c>
      <c r="S17"/>
      <c r="T17" s="1">
        <f t="shared" si="13"/>
        <v>41166.00000000001</v>
      </c>
    </row>
    <row r="18" spans="2:20" ht="12.75">
      <c r="B18" s="1">
        <v>15</v>
      </c>
      <c r="C18" s="3">
        <f t="shared" si="5"/>
        <v>815.6166127860972</v>
      </c>
      <c r="D18" s="3">
        <f t="shared" si="6"/>
        <v>592.4107999999997</v>
      </c>
      <c r="E18" s="3">
        <f t="shared" si="7"/>
        <v>755.5026241208845</v>
      </c>
      <c r="F18" s="3">
        <f t="shared" si="8"/>
        <v>37600.91852744213</v>
      </c>
      <c r="G18" s="3">
        <f t="shared" si="9"/>
        <v>1408.0514356508922</v>
      </c>
      <c r="H18" s="5">
        <f t="shared" si="0"/>
        <v>-0.8015198488695023</v>
      </c>
      <c r="I18" s="3">
        <f t="shared" si="1"/>
        <v>26.501127378141216</v>
      </c>
      <c r="J18" s="3">
        <f t="shared" si="2"/>
        <v>22.665078723626536</v>
      </c>
      <c r="K18" s="3">
        <f t="shared" si="10"/>
        <v>56.54515702749998</v>
      </c>
      <c r="L18" s="3">
        <f t="shared" si="11"/>
        <v>56.54515702749998</v>
      </c>
      <c r="M18" s="3">
        <f t="shared" si="3"/>
        <v>55.316286285550255</v>
      </c>
      <c r="N18" s="1">
        <v>6.5</v>
      </c>
      <c r="O18" s="1">
        <v>0</v>
      </c>
      <c r="P18" s="3">
        <f t="shared" si="12"/>
        <v>114.33376405499995</v>
      </c>
      <c r="Q18" s="3">
        <f t="shared" si="4"/>
        <v>384.72481735193264</v>
      </c>
      <c r="R18" s="1">
        <f t="shared" si="14"/>
        <v>4.026170320087027</v>
      </c>
      <c r="S18"/>
      <c r="T18" s="1">
        <f t="shared" si="13"/>
        <v>41172.50000000001</v>
      </c>
    </row>
    <row r="19" spans="2:20" ht="12.75">
      <c r="B19" s="1">
        <v>16</v>
      </c>
      <c r="C19" s="3">
        <f t="shared" si="5"/>
        <v>818.842772195278</v>
      </c>
      <c r="D19" s="3">
        <f t="shared" si="6"/>
        <v>593.6542499999997</v>
      </c>
      <c r="E19" s="3">
        <f t="shared" si="7"/>
        <v>756.1140223041817</v>
      </c>
      <c r="F19" s="3">
        <f t="shared" si="8"/>
        <v>37601.10864910771</v>
      </c>
      <c r="G19" s="3">
        <f t="shared" si="9"/>
        <v>1409.280306392842</v>
      </c>
      <c r="H19" s="5">
        <f t="shared" si="0"/>
        <v>-0.836383331881284</v>
      </c>
      <c r="I19" s="3">
        <f t="shared" si="1"/>
        <v>26.50126137589111</v>
      </c>
      <c r="J19" s="3">
        <f t="shared" si="2"/>
        <v>22.68342066912545</v>
      </c>
      <c r="K19" s="3">
        <f t="shared" si="10"/>
        <v>56.664093019999974</v>
      </c>
      <c r="L19" s="3">
        <f t="shared" si="11"/>
        <v>56.664093019999974</v>
      </c>
      <c r="M19" s="3">
        <f t="shared" si="3"/>
        <v>55.36456333285727</v>
      </c>
      <c r="N19" s="1">
        <v>6.5</v>
      </c>
      <c r="O19" s="1">
        <v>0</v>
      </c>
      <c r="P19" s="3">
        <f t="shared" si="12"/>
        <v>114.57163603999993</v>
      </c>
      <c r="Q19" s="3">
        <f t="shared" si="4"/>
        <v>386.24659065815</v>
      </c>
      <c r="R19" s="1">
        <f t="shared" si="14"/>
        <v>4.029347328644717</v>
      </c>
      <c r="S19"/>
      <c r="T19" s="1">
        <f t="shared" si="13"/>
        <v>41179.000000000015</v>
      </c>
    </row>
    <row r="20" spans="2:20" ht="12.75">
      <c r="B20" s="1">
        <v>17</v>
      </c>
      <c r="C20" s="3">
        <f t="shared" si="5"/>
        <v>821.9634091762541</v>
      </c>
      <c r="D20" s="3">
        <f t="shared" si="6"/>
        <v>594.8976999999996</v>
      </c>
      <c r="E20" s="3">
        <f t="shared" si="7"/>
        <v>756.738899014184</v>
      </c>
      <c r="F20" s="3">
        <f t="shared" si="8"/>
        <v>37601.32015572959</v>
      </c>
      <c r="G20" s="3">
        <f t="shared" si="9"/>
        <v>1410.5798360799847</v>
      </c>
      <c r="H20" s="5">
        <f t="shared" si="0"/>
        <v>-0.8696601354942686</v>
      </c>
      <c r="I20" s="3">
        <f t="shared" si="1"/>
        <v>26.501410445758214</v>
      </c>
      <c r="J20" s="3">
        <f t="shared" si="2"/>
        <v>22.70216697042552</v>
      </c>
      <c r="K20" s="3">
        <f t="shared" si="10"/>
        <v>56.78302901249998</v>
      </c>
      <c r="L20" s="3">
        <f t="shared" si="11"/>
        <v>56.78302901249998</v>
      </c>
      <c r="M20" s="3">
        <f t="shared" si="3"/>
        <v>55.41561626628746</v>
      </c>
      <c r="N20" s="1">
        <v>6.5</v>
      </c>
      <c r="O20" s="1">
        <v>0</v>
      </c>
      <c r="P20" s="3">
        <f t="shared" si="12"/>
        <v>114.80950802499994</v>
      </c>
      <c r="Q20" s="3">
        <f t="shared" si="4"/>
        <v>387.7185892340821</v>
      </c>
      <c r="R20" s="1">
        <f t="shared" si="14"/>
        <v>4.032608118955636</v>
      </c>
      <c r="S20"/>
      <c r="T20" s="1">
        <f t="shared" si="13"/>
        <v>41185.50000000001</v>
      </c>
    </row>
    <row r="21" spans="2:20" ht="12.75">
      <c r="B21" s="1">
        <v>18</v>
      </c>
      <c r="C21" s="3">
        <f t="shared" si="5"/>
        <v>824.9828862945474</v>
      </c>
      <c r="D21" s="3">
        <f t="shared" si="6"/>
        <v>596.1411499999995</v>
      </c>
      <c r="E21" s="3">
        <f t="shared" si="7"/>
        <v>757.3751945060553</v>
      </c>
      <c r="F21" s="3">
        <f t="shared" si="8"/>
        <v>37601.553520373214</v>
      </c>
      <c r="G21" s="3">
        <f t="shared" si="9"/>
        <v>1411.9472488261972</v>
      </c>
      <c r="H21" s="5">
        <f t="shared" si="0"/>
        <v>-0.9014358905132273</v>
      </c>
      <c r="I21" s="3">
        <f t="shared" si="1"/>
        <v>26.50157492115904</v>
      </c>
      <c r="J21" s="3">
        <f t="shared" si="2"/>
        <v>22.72125583518166</v>
      </c>
      <c r="K21" s="3">
        <f t="shared" si="10"/>
        <v>56.90196500499997</v>
      </c>
      <c r="L21" s="3">
        <f t="shared" si="11"/>
        <v>56.90196500499997</v>
      </c>
      <c r="M21" s="3">
        <f t="shared" si="3"/>
        <v>55.469336033211334</v>
      </c>
      <c r="N21" s="1">
        <v>6.5</v>
      </c>
      <c r="O21" s="1">
        <v>0</v>
      </c>
      <c r="P21" s="3">
        <f t="shared" si="12"/>
        <v>115.04738000999993</v>
      </c>
      <c r="Q21" s="3">
        <f t="shared" si="4"/>
        <v>389.1428708936544</v>
      </c>
      <c r="R21" s="1">
        <f t="shared" si="14"/>
        <v>4.035940794742315</v>
      </c>
      <c r="S21"/>
      <c r="T21" s="1">
        <f t="shared" si="13"/>
        <v>41192.000000000015</v>
      </c>
    </row>
    <row r="22" spans="1:20" ht="12.75">
      <c r="A22" s="1">
        <v>2010</v>
      </c>
      <c r="B22" s="1">
        <v>19</v>
      </c>
      <c r="C22" s="3">
        <f t="shared" si="5"/>
        <v>827.9053714322456</v>
      </c>
      <c r="D22" s="3">
        <f t="shared" si="6"/>
        <v>597.3845999999994</v>
      </c>
      <c r="E22" s="3">
        <f t="shared" si="7"/>
        <v>758.0210086878037</v>
      </c>
      <c r="F22" s="3">
        <f t="shared" si="8"/>
        <v>37601.80914208198</v>
      </c>
      <c r="G22" s="3">
        <f t="shared" si="9"/>
        <v>1413.379877797986</v>
      </c>
      <c r="H22" s="5">
        <f t="shared" si="0"/>
        <v>-0.9317915032592251</v>
      </c>
      <c r="I22" s="3">
        <f t="shared" si="1"/>
        <v>26.501755083339376</v>
      </c>
      <c r="J22" s="3">
        <f t="shared" si="2"/>
        <v>22.74063026063411</v>
      </c>
      <c r="K22" s="3">
        <f t="shared" si="10"/>
        <v>57.02090099749996</v>
      </c>
      <c r="L22" s="3">
        <f t="shared" si="11"/>
        <v>57.02090099749996</v>
      </c>
      <c r="M22" s="3">
        <f t="shared" si="3"/>
        <v>55.52561786520834</v>
      </c>
      <c r="N22" s="1">
        <v>6.5</v>
      </c>
      <c r="O22" s="1">
        <v>0</v>
      </c>
      <c r="P22" s="3">
        <f t="shared" si="12"/>
        <v>115.2852519949999</v>
      </c>
      <c r="Q22" s="3">
        <f t="shared" si="4"/>
        <v>390.52140161898376</v>
      </c>
      <c r="R22" s="1">
        <f t="shared" si="14"/>
        <v>4.0393343706989615</v>
      </c>
      <c r="S22"/>
      <c r="T22" s="1">
        <f t="shared" si="13"/>
        <v>41198.50000000001</v>
      </c>
    </row>
    <row r="23" spans="2:20" ht="12.75">
      <c r="B23" s="1">
        <v>20</v>
      </c>
      <c r="C23" s="3">
        <f t="shared" si="5"/>
        <v>830.7348467966949</v>
      </c>
      <c r="D23" s="3">
        <f t="shared" si="6"/>
        <v>598.6280499999993</v>
      </c>
      <c r="E23" s="3">
        <f t="shared" si="7"/>
        <v>758.6745906430692</v>
      </c>
      <c r="F23" s="3">
        <f t="shared" si="8"/>
        <v>37602.08735162997</v>
      </c>
      <c r="G23" s="3">
        <f t="shared" si="9"/>
        <v>1414.8751609302776</v>
      </c>
      <c r="H23" s="5">
        <f t="shared" si="0"/>
        <v>-0.9608034153816758</v>
      </c>
      <c r="I23" s="3">
        <f t="shared" si="1"/>
        <v>26.501951165428803</v>
      </c>
      <c r="J23" s="3">
        <f t="shared" si="2"/>
        <v>22.760237719292075</v>
      </c>
      <c r="K23" s="3">
        <f t="shared" si="10"/>
        <v>57.13983698999995</v>
      </c>
      <c r="L23" s="3">
        <f t="shared" si="11"/>
        <v>57.13983698999995</v>
      </c>
      <c r="M23" s="3">
        <f t="shared" si="3"/>
        <v>55.58436110975861</v>
      </c>
      <c r="N23" s="1">
        <v>6.5</v>
      </c>
      <c r="O23" s="1">
        <v>0</v>
      </c>
      <c r="P23" s="3">
        <f t="shared" si="12"/>
        <v>115.52312397999988</v>
      </c>
      <c r="Q23" s="3">
        <f t="shared" si="4"/>
        <v>391.85605980976175</v>
      </c>
      <c r="R23" s="1">
        <f t="shared" si="14"/>
        <v>4.04277871300162</v>
      </c>
      <c r="S23"/>
      <c r="T23" s="1">
        <f t="shared" si="13"/>
        <v>41205.00000000001</v>
      </c>
    </row>
    <row r="24" spans="2:20" ht="12.75">
      <c r="B24" s="1">
        <v>21</v>
      </c>
      <c r="C24" s="3">
        <f t="shared" si="5"/>
        <v>833.4751175010718</v>
      </c>
      <c r="D24" s="3">
        <f t="shared" si="6"/>
        <v>599.8714999999994</v>
      </c>
      <c r="E24" s="3">
        <f t="shared" si="7"/>
        <v>759.3343287915859</v>
      </c>
      <c r="F24" s="3">
        <f t="shared" si="8"/>
        <v>37602.38841689683</v>
      </c>
      <c r="G24" s="3">
        <f t="shared" si="9"/>
        <v>1416.430636810519</v>
      </c>
      <c r="H24" s="5">
        <f t="shared" si="0"/>
        <v>-0.9885438494598127</v>
      </c>
      <c r="I24" s="3">
        <f t="shared" si="1"/>
        <v>26.502163356228884</v>
      </c>
      <c r="J24" s="3">
        <f t="shared" si="2"/>
        <v>22.780029863747576</v>
      </c>
      <c r="K24" s="3">
        <f t="shared" si="10"/>
        <v>57.25877298249995</v>
      </c>
      <c r="L24" s="3">
        <f t="shared" si="11"/>
        <v>57.25877298249995</v>
      </c>
      <c r="M24" s="3">
        <f t="shared" si="3"/>
        <v>55.64546906854701</v>
      </c>
      <c r="N24" s="1">
        <v>6.5</v>
      </c>
      <c r="O24" s="1">
        <v>0</v>
      </c>
      <c r="P24" s="3">
        <f t="shared" si="12"/>
        <v>115.76099596499988</v>
      </c>
      <c r="Q24" s="3">
        <f t="shared" si="4"/>
        <v>393.14864033069426</v>
      </c>
      <c r="R24" s="1">
        <f t="shared" si="14"/>
        <v>4.046264483429702</v>
      </c>
      <c r="S24"/>
      <c r="T24" s="1">
        <f t="shared" si="13"/>
        <v>41211.5</v>
      </c>
    </row>
    <row r="25" spans="2:20" ht="12.75">
      <c r="B25" s="1">
        <v>22</v>
      </c>
      <c r="C25" s="3">
        <f t="shared" si="5"/>
        <v>836.1298197376591</v>
      </c>
      <c r="D25" s="3">
        <f t="shared" si="6"/>
        <v>601.1149499999993</v>
      </c>
      <c r="E25" s="3">
        <f t="shared" si="7"/>
        <v>759.9987416500973</v>
      </c>
      <c r="F25" s="3">
        <f t="shared" si="8"/>
        <v>37602.71254788778</v>
      </c>
      <c r="G25" s="3">
        <f t="shared" si="9"/>
        <v>1418.043940724472</v>
      </c>
      <c r="H25" s="5">
        <f t="shared" si="0"/>
        <v>-1.015081041167491</v>
      </c>
      <c r="I25" s="3">
        <f t="shared" si="1"/>
        <v>26.502391803751305</v>
      </c>
      <c r="J25" s="3">
        <f t="shared" si="2"/>
        <v>22.79996224950292</v>
      </c>
      <c r="K25" s="3">
        <f t="shared" si="10"/>
        <v>57.37770897499995</v>
      </c>
      <c r="L25" s="3">
        <f t="shared" si="11"/>
        <v>57.37770897499995</v>
      </c>
      <c r="M25" s="3">
        <f t="shared" si="3"/>
        <v>55.70884884211939</v>
      </c>
      <c r="N25" s="1">
        <v>6.5</v>
      </c>
      <c r="O25" s="1">
        <v>0</v>
      </c>
      <c r="P25" s="3">
        <f t="shared" si="12"/>
        <v>115.99886794999989</v>
      </c>
      <c r="Q25" s="3">
        <f t="shared" si="4"/>
        <v>394.40085836682033</v>
      </c>
      <c r="R25" s="1">
        <f t="shared" si="14"/>
        <v>4.049783086888458</v>
      </c>
      <c r="S25"/>
      <c r="T25" s="1">
        <f t="shared" si="13"/>
        <v>41218.00000000001</v>
      </c>
    </row>
    <row r="26" spans="2:20" ht="12.75">
      <c r="B26" s="1">
        <v>23</v>
      </c>
      <c r="C26" s="3">
        <f t="shared" si="5"/>
        <v>838.7024285636111</v>
      </c>
      <c r="D26" s="3">
        <f t="shared" si="6"/>
        <v>602.3583999999994</v>
      </c>
      <c r="E26" s="3">
        <f t="shared" si="7"/>
        <v>760.6664691586246</v>
      </c>
      <c r="F26" s="3">
        <f t="shared" si="8"/>
        <v>37603.05990142043</v>
      </c>
      <c r="G26" s="3">
        <f t="shared" si="9"/>
        <v>1419.7128008573525</v>
      </c>
      <c r="H26" s="5">
        <f t="shared" si="0"/>
        <v>-1.0404794587331525</v>
      </c>
      <c r="I26" s="3">
        <f t="shared" si="1"/>
        <v>26.502636618521116</v>
      </c>
      <c r="J26" s="3">
        <f t="shared" si="2"/>
        <v>22.81999407475874</v>
      </c>
      <c r="K26" s="3">
        <f t="shared" si="10"/>
        <v>57.49664496749995</v>
      </c>
      <c r="L26" s="3">
        <f t="shared" si="11"/>
        <v>57.49664496749995</v>
      </c>
      <c r="M26" s="3">
        <f t="shared" si="3"/>
        <v>55.77441118064169</v>
      </c>
      <c r="N26" s="1">
        <v>6.5</v>
      </c>
      <c r="O26" s="1">
        <v>0</v>
      </c>
      <c r="P26" s="3">
        <f t="shared" si="12"/>
        <v>116.23673993499987</v>
      </c>
      <c r="Q26" s="3">
        <f t="shared" si="4"/>
        <v>395.6143530960429</v>
      </c>
      <c r="R26" s="1">
        <f t="shared" si="14"/>
        <v>4.053326622133852</v>
      </c>
      <c r="S26"/>
      <c r="T26" s="1">
        <f t="shared" si="13"/>
        <v>41224.500000000015</v>
      </c>
    </row>
    <row r="27" spans="2:20" ht="12.75">
      <c r="B27" s="1">
        <v>24</v>
      </c>
      <c r="C27" s="3">
        <f t="shared" si="5"/>
        <v>841.1962653180198</v>
      </c>
      <c r="D27" s="3">
        <f t="shared" si="6"/>
        <v>603.6018499999993</v>
      </c>
      <c r="E27" s="3">
        <f t="shared" si="7"/>
        <v>761.3362645389864</v>
      </c>
      <c r="F27" s="3">
        <f t="shared" si="8"/>
        <v>37603.4305854988</v>
      </c>
      <c r="G27" s="3">
        <f t="shared" si="9"/>
        <v>1421.4350346442109</v>
      </c>
      <c r="H27" s="5">
        <f t="shared" si="0"/>
        <v>-1.0648000103871118</v>
      </c>
      <c r="I27" s="3">
        <f t="shared" si="1"/>
        <v>26.502897876659553</v>
      </c>
      <c r="J27" s="3">
        <f t="shared" si="2"/>
        <v>22.84008793616959</v>
      </c>
      <c r="K27" s="3">
        <f t="shared" si="10"/>
        <v>57.61558095999995</v>
      </c>
      <c r="L27" s="3">
        <f t="shared" si="11"/>
        <v>57.61558095999995</v>
      </c>
      <c r="M27" s="3">
        <f t="shared" si="3"/>
        <v>55.84207034052208</v>
      </c>
      <c r="N27" s="1">
        <v>6.5</v>
      </c>
      <c r="O27" s="1">
        <v>0</v>
      </c>
      <c r="P27" s="3">
        <f t="shared" si="12"/>
        <v>116.47461191999989</v>
      </c>
      <c r="Q27" s="3">
        <f t="shared" si="4"/>
        <v>396.79069118774515</v>
      </c>
      <c r="R27" s="1">
        <f t="shared" si="14"/>
        <v>4.056887835512665</v>
      </c>
      <c r="S27"/>
      <c r="T27" s="1">
        <f t="shared" si="13"/>
        <v>41231.000000000015</v>
      </c>
    </row>
    <row r="28" spans="2:20" ht="12.75">
      <c r="B28" s="1">
        <v>25</v>
      </c>
      <c r="C28" s="3">
        <f t="shared" si="5"/>
        <v>843.6145046881549</v>
      </c>
      <c r="D28" s="3">
        <f t="shared" si="6"/>
        <v>604.8452999999993</v>
      </c>
      <c r="E28" s="3">
        <f t="shared" si="7"/>
        <v>762.0069866543508</v>
      </c>
      <c r="F28" s="3">
        <f t="shared" si="8"/>
        <v>37603.824663393825</v>
      </c>
      <c r="G28" s="3">
        <f t="shared" si="9"/>
        <v>1423.2085452636888</v>
      </c>
      <c r="H28" s="5">
        <f t="shared" si="0"/>
        <v>-1.08810024045072</v>
      </c>
      <c r="I28" s="3">
        <f t="shared" si="1"/>
        <v>26.50317562275997</v>
      </c>
      <c r="J28" s="3">
        <f t="shared" si="2"/>
        <v>22.860209599630526</v>
      </c>
      <c r="K28" s="3">
        <f t="shared" si="10"/>
        <v>57.734516952499945</v>
      </c>
      <c r="L28" s="3">
        <f t="shared" si="11"/>
        <v>57.734516952499945</v>
      </c>
      <c r="M28" s="3">
        <f t="shared" si="3"/>
        <v>55.9117439466657</v>
      </c>
      <c r="N28" s="1">
        <v>6.5</v>
      </c>
      <c r="O28" s="1">
        <v>0</v>
      </c>
      <c r="P28" s="3">
        <f t="shared" si="12"/>
        <v>116.71248390499987</v>
      </c>
      <c r="Q28" s="3">
        <f t="shared" si="4"/>
        <v>397.93137013592207</v>
      </c>
      <c r="R28" s="1">
        <f t="shared" si="14"/>
        <v>4.0604600775412605</v>
      </c>
      <c r="S28"/>
      <c r="T28" s="1">
        <f t="shared" si="13"/>
        <v>41237.50000000002</v>
      </c>
    </row>
    <row r="29" spans="2:20" ht="12.75">
      <c r="B29" s="1">
        <v>26</v>
      </c>
      <c r="C29" s="3">
        <f t="shared" si="5"/>
        <v>845.96018144187</v>
      </c>
      <c r="D29" s="3">
        <f t="shared" si="6"/>
        <v>606.0887499999993</v>
      </c>
      <c r="E29" s="3">
        <f t="shared" si="7"/>
        <v>762.6775928403897</v>
      </c>
      <c r="F29" s="3">
        <f t="shared" si="8"/>
        <v>37604.242157448236</v>
      </c>
      <c r="G29" s="3">
        <f t="shared" si="9"/>
        <v>1425.0313182695231</v>
      </c>
      <c r="H29" s="5">
        <f t="shared" si="0"/>
        <v>-1.1104345146864034</v>
      </c>
      <c r="I29" s="3">
        <f t="shared" si="1"/>
        <v>26.503469872569518</v>
      </c>
      <c r="J29" s="3">
        <f t="shared" si="2"/>
        <v>22.88032778521169</v>
      </c>
      <c r="K29" s="3">
        <f t="shared" si="10"/>
        <v>57.85345294499994</v>
      </c>
      <c r="L29" s="3">
        <f t="shared" si="11"/>
        <v>57.85345294499994</v>
      </c>
      <c r="M29" s="3">
        <f t="shared" si="3"/>
        <v>55.983352860141004</v>
      </c>
      <c r="N29" s="1">
        <v>6.5</v>
      </c>
      <c r="O29" s="1">
        <v>0</v>
      </c>
      <c r="P29" s="3">
        <f t="shared" si="12"/>
        <v>116.95035588999986</v>
      </c>
      <c r="Q29" s="3">
        <f t="shared" si="4"/>
        <v>399.0378214348443</v>
      </c>
      <c r="R29" s="1">
        <f t="shared" si="14"/>
        <v>4.064037262156538</v>
      </c>
      <c r="S29"/>
      <c r="T29" s="1">
        <f t="shared" si="13"/>
        <v>41244.00000000002</v>
      </c>
    </row>
    <row r="30" spans="2:20" ht="12.75">
      <c r="B30" s="1">
        <v>27</v>
      </c>
      <c r="C30" s="3">
        <f t="shared" si="5"/>
        <v>848.2361968423247</v>
      </c>
      <c r="D30" s="3">
        <f t="shared" si="6"/>
        <v>607.3321999999993</v>
      </c>
      <c r="E30" s="3">
        <f t="shared" si="7"/>
        <v>763.3471321802775</v>
      </c>
      <c r="F30" s="3">
        <f t="shared" si="8"/>
        <v>37604.68305262303</v>
      </c>
      <c r="G30" s="3">
        <f t="shared" si="9"/>
        <v>1426.901418354382</v>
      </c>
      <c r="H30" s="5">
        <f t="shared" si="0"/>
        <v>-1.1318541954939625</v>
      </c>
      <c r="I30" s="3">
        <f t="shared" si="1"/>
        <v>26.503780615488715</v>
      </c>
      <c r="J30" s="3">
        <f t="shared" si="2"/>
        <v>22.900413965408326</v>
      </c>
      <c r="K30" s="3">
        <f t="shared" si="10"/>
        <v>57.97238893749994</v>
      </c>
      <c r="L30" s="3">
        <f t="shared" si="11"/>
        <v>57.97238893749994</v>
      </c>
      <c r="M30" s="3">
        <f t="shared" si="3"/>
        <v>56.05682105104474</v>
      </c>
      <c r="N30" s="1">
        <v>6.5</v>
      </c>
      <c r="O30" s="1">
        <v>0</v>
      </c>
      <c r="P30" s="3">
        <f t="shared" si="12"/>
        <v>117.18822787499987</v>
      </c>
      <c r="Q30" s="3">
        <f t="shared" si="4"/>
        <v>400.1114136048701</v>
      </c>
      <c r="R30" s="1">
        <f t="shared" si="14"/>
        <v>4.067613828482078</v>
      </c>
      <c r="S30"/>
      <c r="T30" s="1">
        <f t="shared" si="13"/>
        <v>41250.50000000002</v>
      </c>
    </row>
    <row r="31" spans="2:20" ht="12.75">
      <c r="B31" s="1">
        <v>28</v>
      </c>
      <c r="C31" s="3">
        <f t="shared" si="5"/>
        <v>850.4453247603756</v>
      </c>
      <c r="D31" s="3">
        <f t="shared" si="6"/>
        <v>608.5756499999991</v>
      </c>
      <c r="E31" s="3">
        <f t="shared" si="7"/>
        <v>764.0147391973697</v>
      </c>
      <c r="F31" s="3">
        <f t="shared" si="8"/>
        <v>37605.147299801436</v>
      </c>
      <c r="G31" s="3">
        <f t="shared" si="9"/>
        <v>1428.8169862408372</v>
      </c>
      <c r="H31" s="5">
        <f t="shared" si="0"/>
        <v>-1.1524078075067443</v>
      </c>
      <c r="I31" s="3">
        <f t="shared" si="1"/>
        <v>26.504107816900053</v>
      </c>
      <c r="J31" s="3">
        <f t="shared" si="2"/>
        <v>22.920442175921092</v>
      </c>
      <c r="K31" s="3">
        <f t="shared" si="10"/>
        <v>58.091324929999935</v>
      </c>
      <c r="L31" s="3">
        <f t="shared" si="11"/>
        <v>58.091324929999935</v>
      </c>
      <c r="M31" s="3">
        <f t="shared" si="3"/>
        <v>56.132075476361656</v>
      </c>
      <c r="N31" s="1">
        <v>6.5</v>
      </c>
      <c r="O31" s="1">
        <v>0</v>
      </c>
      <c r="P31" s="3">
        <f t="shared" si="12"/>
        <v>117.42609985999985</v>
      </c>
      <c r="Q31" s="3">
        <f t="shared" si="4"/>
        <v>401.1534550756488</v>
      </c>
      <c r="R31" s="1">
        <f t="shared" si="14"/>
        <v>4.07118470496148</v>
      </c>
      <c r="S31"/>
      <c r="T31" s="1">
        <f t="shared" si="13"/>
        <v>41257.00000000002</v>
      </c>
    </row>
    <row r="32" spans="1:20" ht="12.75">
      <c r="A32" s="1">
        <v>2020</v>
      </c>
      <c r="B32" s="1">
        <v>29</v>
      </c>
      <c r="C32" s="3">
        <f t="shared" si="5"/>
        <v>852.5902174992307</v>
      </c>
      <c r="D32" s="3">
        <f t="shared" si="6"/>
        <v>609.819099999999</v>
      </c>
      <c r="E32" s="3">
        <f t="shared" si="7"/>
        <v>764.679627940894</v>
      </c>
      <c r="F32" s="3">
        <f t="shared" si="8"/>
        <v>37605.634818865416</v>
      </c>
      <c r="G32" s="3">
        <f t="shared" si="9"/>
        <v>1430.7762356944754</v>
      </c>
      <c r="H32" s="5">
        <f t="shared" si="0"/>
        <v>-1.1721411941111561</v>
      </c>
      <c r="I32" s="3">
        <f t="shared" si="1"/>
        <v>26.504451420336345</v>
      </c>
      <c r="J32" s="3">
        <f t="shared" si="2"/>
        <v>22.940388838226816</v>
      </c>
      <c r="K32" s="3">
        <f t="shared" si="10"/>
        <v>58.21026092249992</v>
      </c>
      <c r="L32" s="3">
        <f t="shared" si="11"/>
        <v>58.21026092249992</v>
      </c>
      <c r="M32" s="3">
        <f t="shared" si="3"/>
        <v>56.209045962622454</v>
      </c>
      <c r="N32" s="1">
        <v>6.5</v>
      </c>
      <c r="O32" s="1">
        <v>0</v>
      </c>
      <c r="P32" s="3">
        <f t="shared" si="12"/>
        <v>117.66397184499982</v>
      </c>
      <c r="Q32" s="3">
        <f t="shared" si="4"/>
        <v>402.16519693359936</v>
      </c>
      <c r="R32" s="1">
        <f t="shared" si="14"/>
        <v>4.074745275719305</v>
      </c>
      <c r="S32"/>
      <c r="T32" s="1">
        <f t="shared" si="13"/>
        <v>41263.500000000015</v>
      </c>
    </row>
    <row r="33" spans="2:20" ht="12.75">
      <c r="B33" s="1">
        <v>30</v>
      </c>
      <c r="C33" s="3">
        <f t="shared" si="5"/>
        <v>854.6734113452421</v>
      </c>
      <c r="D33" s="3">
        <f t="shared" si="6"/>
        <v>611.062549999999</v>
      </c>
      <c r="E33" s="3">
        <f t="shared" si="7"/>
        <v>765.3410864413953</v>
      </c>
      <c r="F33" s="3">
        <f t="shared" si="8"/>
        <v>37606.14550155903</v>
      </c>
      <c r="G33" s="3">
        <f t="shared" si="9"/>
        <v>1432.7774506543528</v>
      </c>
      <c r="H33" s="5">
        <f t="shared" si="0"/>
        <v>-1.1910976653846244</v>
      </c>
      <c r="I33" s="3">
        <f t="shared" si="1"/>
        <v>26.504811349498805</v>
      </c>
      <c r="J33" s="3">
        <f t="shared" si="2"/>
        <v>22.96023259324186</v>
      </c>
      <c r="K33" s="3">
        <f t="shared" si="10"/>
        <v>58.32919691499991</v>
      </c>
      <c r="L33" s="3">
        <f t="shared" si="11"/>
        <v>58.32919691499991</v>
      </c>
      <c r="M33" s="3">
        <f t="shared" si="3"/>
        <v>56.28766509317171</v>
      </c>
      <c r="N33" s="1">
        <v>6.5</v>
      </c>
      <c r="O33" s="1">
        <v>0</v>
      </c>
      <c r="P33" s="3">
        <f t="shared" si="12"/>
        <v>117.9018438299998</v>
      </c>
      <c r="Q33" s="3">
        <f t="shared" si="4"/>
        <v>403.1478355402085</v>
      </c>
      <c r="R33" s="1">
        <f t="shared" si="14"/>
        <v>4.078291349018101</v>
      </c>
      <c r="S33"/>
      <c r="T33" s="1">
        <f t="shared" si="13"/>
        <v>41270.00000000002</v>
      </c>
    </row>
    <row r="34" spans="2:20" ht="12.75">
      <c r="B34" s="1">
        <v>31</v>
      </c>
      <c r="C34" s="3">
        <f t="shared" si="5"/>
        <v>856.6973318580293</v>
      </c>
      <c r="D34" s="3">
        <f t="shared" si="6"/>
        <v>612.305999999999</v>
      </c>
      <c r="E34" s="3">
        <f t="shared" si="7"/>
        <v>765.9984715140189</v>
      </c>
      <c r="F34" s="3">
        <f t="shared" si="8"/>
        <v>37606.679214151794</v>
      </c>
      <c r="G34" s="3">
        <f t="shared" si="9"/>
        <v>1434.8189824761812</v>
      </c>
      <c r="H34" s="5">
        <f t="shared" si="0"/>
        <v>-1.209318137920139</v>
      </c>
      <c r="I34" s="3">
        <f t="shared" si="1"/>
        <v>26.505187510134185</v>
      </c>
      <c r="J34" s="3">
        <f t="shared" si="2"/>
        <v>22.979954145420567</v>
      </c>
      <c r="K34" s="3">
        <f t="shared" si="10"/>
        <v>58.44813290749991</v>
      </c>
      <c r="L34" s="3">
        <f t="shared" si="11"/>
        <v>58.44813290749991</v>
      </c>
      <c r="M34" s="3">
        <f t="shared" si="3"/>
        <v>56.36786809986451</v>
      </c>
      <c r="N34" s="1">
        <v>6.5</v>
      </c>
      <c r="O34" s="1">
        <v>0</v>
      </c>
      <c r="P34" s="3">
        <f t="shared" si="12"/>
        <v>118.1397158149998</v>
      </c>
      <c r="Q34" s="3">
        <f t="shared" si="4"/>
        <v>404.1025150273723</v>
      </c>
      <c r="R34" s="1">
        <f t="shared" si="14"/>
        <v>4.081819127687441</v>
      </c>
      <c r="S34"/>
      <c r="T34" s="1">
        <f t="shared" si="13"/>
        <v>41276.50000000002</v>
      </c>
    </row>
    <row r="35" spans="2:20" ht="12.75">
      <c r="B35" s="1">
        <v>32</v>
      </c>
      <c r="C35" s="3">
        <f t="shared" si="5"/>
        <v>858.6642989124738</v>
      </c>
      <c r="D35" s="3">
        <f t="shared" si="6"/>
        <v>613.549449999999</v>
      </c>
      <c r="E35" s="3">
        <f t="shared" si="7"/>
        <v>766.6512038889651</v>
      </c>
      <c r="F35" s="3">
        <f t="shared" si="8"/>
        <v>37607.235799914764</v>
      </c>
      <c r="G35" s="3">
        <f t="shared" si="9"/>
        <v>1436.8992472838165</v>
      </c>
      <c r="H35" s="5">
        <f aca="true" t="shared" si="15" ref="H35:H53">(E35-C35)/75</f>
        <v>-1.2268412669801152</v>
      </c>
      <c r="I35" s="3">
        <f aca="true" t="shared" si="16" ref="I35:I53">F35*(0.0007048)</f>
        <v>26.505579791779926</v>
      </c>
      <c r="J35" s="3">
        <f aca="true" t="shared" si="17" ref="J35:J53">E35*(0.03)</f>
        <v>22.999536116668953</v>
      </c>
      <c r="K35" s="3">
        <f t="shared" si="10"/>
        <v>58.56706889999992</v>
      </c>
      <c r="L35" s="3">
        <f t="shared" si="11"/>
        <v>58.56706889999992</v>
      </c>
      <c r="M35" s="3">
        <f aca="true" t="shared" si="18" ref="M35:M53">G35*(0.0392857)</f>
        <v>56.44959275901783</v>
      </c>
      <c r="N35" s="1">
        <v>6.5</v>
      </c>
      <c r="O35" s="1">
        <v>0</v>
      </c>
      <c r="P35" s="3">
        <f t="shared" si="12"/>
        <v>118.37758779999982</v>
      </c>
      <c r="Q35" s="3">
        <f t="shared" si="4"/>
        <v>405.03032967569516</v>
      </c>
      <c r="R35" s="1">
        <f t="shared" si="14"/>
        <v>4.085325181408101</v>
      </c>
      <c r="S35"/>
      <c r="T35" s="1">
        <f t="shared" si="13"/>
        <v>41283.000000000015</v>
      </c>
    </row>
    <row r="36" spans="2:20" ht="12.75">
      <c r="B36" s="1">
        <v>33</v>
      </c>
      <c r="C36" s="3">
        <f aca="true" t="shared" si="19" ref="C36:C53">C35+H35+K35+M35+N35-P35+O35</f>
        <v>860.5765315045115</v>
      </c>
      <c r="D36" s="3">
        <f aca="true" t="shared" si="20" ref="D36:D53">D35+P35-K35-L35-O35</f>
        <v>614.792899999999</v>
      </c>
      <c r="E36" s="3">
        <f aca="true" t="shared" si="21" ref="E36:E53">E35-H35+I35-J35-R35</f>
        <v>767.2987636496482</v>
      </c>
      <c r="F36" s="3">
        <f aca="true" t="shared" si="22" ref="F36:F53">F35-I35+J35+R35</f>
        <v>37607.81508142106</v>
      </c>
      <c r="G36" s="3">
        <f aca="true" t="shared" si="23" ref="G36:G53">G35+L35-M35</f>
        <v>1439.0167234247986</v>
      </c>
      <c r="H36" s="5">
        <f t="shared" si="15"/>
        <v>-1.2437035713981777</v>
      </c>
      <c r="I36" s="3">
        <f t="shared" si="16"/>
        <v>26.505988069385563</v>
      </c>
      <c r="J36" s="3">
        <f t="shared" si="17"/>
        <v>23.018962909489446</v>
      </c>
      <c r="K36" s="3">
        <f aca="true" t="shared" si="24" ref="K36:K53">D35*(0.09565)</f>
        <v>58.68600489249991</v>
      </c>
      <c r="L36" s="3">
        <f aca="true" t="shared" si="25" ref="L36:L53">D35*(0.09565)</f>
        <v>58.68600489249991</v>
      </c>
      <c r="M36" s="3">
        <f t="shared" si="18"/>
        <v>56.53277929144961</v>
      </c>
      <c r="N36" s="1">
        <v>6.5</v>
      </c>
      <c r="O36" s="1">
        <v>0</v>
      </c>
      <c r="P36" s="3">
        <f aca="true" t="shared" si="26" ref="P36:P53">(D35+N35)*(0.1913)</f>
        <v>118.6154597849998</v>
      </c>
      <c r="Q36" s="3">
        <f t="shared" si="4"/>
        <v>405.93232618137336</v>
      </c>
      <c r="R36" s="1">
        <f t="shared" si="14"/>
        <v>4.088806420741148</v>
      </c>
      <c r="S36"/>
      <c r="T36" s="1">
        <f t="shared" si="13"/>
        <v>41289.50000000002</v>
      </c>
    </row>
    <row r="37" spans="2:20" ht="12.75">
      <c r="B37" s="1">
        <v>34</v>
      </c>
      <c r="C37" s="3">
        <f t="shared" si="19"/>
        <v>862.4361523320631</v>
      </c>
      <c r="D37" s="3">
        <f t="shared" si="20"/>
        <v>616.036349999999</v>
      </c>
      <c r="E37" s="3">
        <f t="shared" si="21"/>
        <v>767.9406859602014</v>
      </c>
      <c r="F37" s="3">
        <f t="shared" si="22"/>
        <v>37608.4168626819</v>
      </c>
      <c r="G37" s="3">
        <f t="shared" si="23"/>
        <v>1441.1699490258488</v>
      </c>
      <c r="H37" s="5">
        <f t="shared" si="15"/>
        <v>-1.259939551624822</v>
      </c>
      <c r="I37" s="3">
        <f t="shared" si="16"/>
        <v>26.506412204818204</v>
      </c>
      <c r="J37" s="3">
        <f t="shared" si="17"/>
        <v>23.038220578806044</v>
      </c>
      <c r="K37" s="3">
        <f t="shared" si="24"/>
        <v>58.804940884999915</v>
      </c>
      <c r="L37" s="3">
        <f t="shared" si="25"/>
        <v>58.804940884999915</v>
      </c>
      <c r="M37" s="3">
        <f t="shared" si="18"/>
        <v>56.61737026644479</v>
      </c>
      <c r="N37" s="1">
        <v>6.5</v>
      </c>
      <c r="O37" s="1">
        <v>0</v>
      </c>
      <c r="P37" s="3">
        <f t="shared" si="26"/>
        <v>118.85333176999981</v>
      </c>
      <c r="Q37" s="3">
        <f t="shared" si="4"/>
        <v>406.80950581701086</v>
      </c>
      <c r="R37" s="1">
        <f t="shared" si="14"/>
        <v>4.0922600727981235</v>
      </c>
      <c r="S37"/>
      <c r="T37" s="1">
        <f t="shared" si="13"/>
        <v>41296.000000000015</v>
      </c>
    </row>
    <row r="38" spans="2:20" ht="12.75">
      <c r="B38" s="1">
        <v>35</v>
      </c>
      <c r="C38" s="3">
        <f t="shared" si="19"/>
        <v>864.2451921618832</v>
      </c>
      <c r="D38" s="3">
        <f t="shared" si="20"/>
        <v>617.2797999999989</v>
      </c>
      <c r="E38" s="3">
        <f t="shared" si="21"/>
        <v>768.5765570650402</v>
      </c>
      <c r="F38" s="3">
        <f t="shared" si="22"/>
        <v>37609.040931128686</v>
      </c>
      <c r="G38" s="3">
        <f t="shared" si="23"/>
        <v>1443.357519644404</v>
      </c>
      <c r="H38" s="5">
        <f t="shared" si="15"/>
        <v>-1.2755818012912399</v>
      </c>
      <c r="I38" s="3">
        <f t="shared" si="16"/>
        <v>26.506852048259496</v>
      </c>
      <c r="J38" s="3">
        <f t="shared" si="17"/>
        <v>23.057296711951206</v>
      </c>
      <c r="K38" s="3">
        <f t="shared" si="24"/>
        <v>58.92387687749991</v>
      </c>
      <c r="L38" s="3">
        <f t="shared" si="25"/>
        <v>58.92387687749991</v>
      </c>
      <c r="M38" s="3">
        <f t="shared" si="18"/>
        <v>56.70331050949416</v>
      </c>
      <c r="N38" s="1">
        <v>6.5</v>
      </c>
      <c r="O38" s="1">
        <v>0</v>
      </c>
      <c r="P38" s="3">
        <f t="shared" si="26"/>
        <v>119.0912037549998</v>
      </c>
      <c r="Q38" s="3">
        <f t="shared" si="4"/>
        <v>407.6628264914543</v>
      </c>
      <c r="R38" s="1">
        <f t="shared" si="14"/>
        <v>4.095683658454408</v>
      </c>
      <c r="S38"/>
      <c r="T38" s="1">
        <f t="shared" si="13"/>
        <v>41302.500000000015</v>
      </c>
    </row>
    <row r="39" spans="2:20" ht="12.75">
      <c r="B39" s="1">
        <v>36</v>
      </c>
      <c r="C39" s="3">
        <f t="shared" si="19"/>
        <v>866.0055939925862</v>
      </c>
      <c r="D39" s="3">
        <f t="shared" si="20"/>
        <v>618.5232499999989</v>
      </c>
      <c r="E39" s="3">
        <f t="shared" si="21"/>
        <v>769.2060105441853</v>
      </c>
      <c r="F39" s="3">
        <f t="shared" si="22"/>
        <v>37609.68705945083</v>
      </c>
      <c r="G39" s="3">
        <f t="shared" si="23"/>
        <v>1445.5780860124096</v>
      </c>
      <c r="H39" s="5">
        <f t="shared" si="15"/>
        <v>-1.290661112645345</v>
      </c>
      <c r="I39" s="3">
        <f t="shared" si="16"/>
        <v>26.507307439500945</v>
      </c>
      <c r="J39" s="3">
        <f t="shared" si="17"/>
        <v>23.07618031632556</v>
      </c>
      <c r="K39" s="3">
        <f t="shared" si="24"/>
        <v>59.0428128699999</v>
      </c>
      <c r="L39" s="3">
        <f t="shared" si="25"/>
        <v>59.0428128699999</v>
      </c>
      <c r="M39" s="3">
        <f t="shared" si="18"/>
        <v>56.79054701365772</v>
      </c>
      <c r="N39" s="1">
        <v>6.5</v>
      </c>
      <c r="O39" s="1">
        <v>0</v>
      </c>
      <c r="P39" s="3">
        <f t="shared" si="26"/>
        <v>119.32907573999978</v>
      </c>
      <c r="Q39" s="3">
        <f t="shared" si="4"/>
        <v>408.49320471348403</v>
      </c>
      <c r="R39" s="1">
        <f t="shared" si="14"/>
        <v>4.099074971013548</v>
      </c>
      <c r="S39"/>
      <c r="T39" s="1">
        <f t="shared" si="13"/>
        <v>41309.00000000001</v>
      </c>
    </row>
    <row r="40" spans="2:20" ht="12.75">
      <c r="B40" s="1">
        <v>37</v>
      </c>
      <c r="C40" s="3">
        <f t="shared" si="19"/>
        <v>867.7192170235987</v>
      </c>
      <c r="D40" s="3">
        <f t="shared" si="20"/>
        <v>619.7666999999989</v>
      </c>
      <c r="E40" s="3">
        <f t="shared" si="21"/>
        <v>769.8287238089924</v>
      </c>
      <c r="F40" s="3">
        <f t="shared" si="22"/>
        <v>37610.35500729866</v>
      </c>
      <c r="G40" s="3">
        <f t="shared" si="23"/>
        <v>1447.8303518687517</v>
      </c>
      <c r="H40" s="5">
        <f t="shared" si="15"/>
        <v>-1.3052065761947507</v>
      </c>
      <c r="I40" s="3">
        <f t="shared" si="16"/>
        <v>26.507778209144096</v>
      </c>
      <c r="J40" s="3">
        <f t="shared" si="17"/>
        <v>23.094861714269772</v>
      </c>
      <c r="K40" s="3">
        <f t="shared" si="24"/>
        <v>59.161748862499905</v>
      </c>
      <c r="L40" s="3">
        <f t="shared" si="25"/>
        <v>59.161748862499905</v>
      </c>
      <c r="M40" s="3">
        <f t="shared" si="18"/>
        <v>56.879028854410215</v>
      </c>
      <c r="N40" s="1">
        <v>6.5</v>
      </c>
      <c r="O40" s="1">
        <v>0</v>
      </c>
      <c r="P40" s="3">
        <f t="shared" si="26"/>
        <v>119.56694772499979</v>
      </c>
      <c r="Q40" s="3">
        <f t="shared" si="4"/>
        <v>409.30151746396166</v>
      </c>
      <c r="R40" s="1">
        <f t="shared" si="14"/>
        <v>4.1024320562356555</v>
      </c>
      <c r="S40"/>
      <c r="T40" s="1">
        <f t="shared" si="13"/>
        <v>41315.50000000001</v>
      </c>
    </row>
    <row r="41" spans="2:20" ht="12.75">
      <c r="B41" s="1">
        <v>38</v>
      </c>
      <c r="C41" s="3">
        <f t="shared" si="19"/>
        <v>869.3878404393142</v>
      </c>
      <c r="D41" s="3">
        <f t="shared" si="20"/>
        <v>621.0101499999987</v>
      </c>
      <c r="E41" s="3">
        <f t="shared" si="21"/>
        <v>770.4444148238259</v>
      </c>
      <c r="F41" s="3">
        <f t="shared" si="22"/>
        <v>37611.04452286002</v>
      </c>
      <c r="G41" s="3">
        <f t="shared" si="23"/>
        <v>1450.1130718768413</v>
      </c>
      <c r="H41" s="5">
        <f t="shared" si="15"/>
        <v>-1.3192456748731773</v>
      </c>
      <c r="I41" s="3">
        <f t="shared" si="16"/>
        <v>26.508264179711745</v>
      </c>
      <c r="J41" s="3">
        <f t="shared" si="17"/>
        <v>23.11333244471478</v>
      </c>
      <c r="K41" s="3">
        <f t="shared" si="24"/>
        <v>59.2806848549999</v>
      </c>
      <c r="L41" s="3">
        <f t="shared" si="25"/>
        <v>59.2806848549999</v>
      </c>
      <c r="M41" s="3">
        <f t="shared" si="18"/>
        <v>56.968707107832024</v>
      </c>
      <c r="N41" s="1">
        <v>6.5</v>
      </c>
      <c r="O41" s="1">
        <v>0</v>
      </c>
      <c r="P41" s="3">
        <f t="shared" si="26"/>
        <v>119.80481970999979</v>
      </c>
      <c r="Q41" s="3">
        <f t="shared" si="4"/>
        <v>410.08860398080856</v>
      </c>
      <c r="R41" s="1">
        <f t="shared" si="14"/>
        <v>4.10575319364796</v>
      </c>
      <c r="S41"/>
      <c r="T41" s="1">
        <f t="shared" si="13"/>
        <v>41322</v>
      </c>
    </row>
    <row r="42" spans="1:20" ht="12.75">
      <c r="A42" s="1">
        <v>2030</v>
      </c>
      <c r="B42" s="1">
        <v>39</v>
      </c>
      <c r="C42" s="3">
        <f t="shared" si="19"/>
        <v>871.0131670172732</v>
      </c>
      <c r="D42" s="3">
        <f t="shared" si="20"/>
        <v>622.2535999999988</v>
      </c>
      <c r="E42" s="3">
        <f t="shared" si="21"/>
        <v>771.0528390400482</v>
      </c>
      <c r="F42" s="3">
        <f t="shared" si="22"/>
        <v>37611.75534431867</v>
      </c>
      <c r="G42" s="3">
        <f t="shared" si="23"/>
        <v>1452.4250496240093</v>
      </c>
      <c r="H42" s="5">
        <f t="shared" si="15"/>
        <v>-1.3328043730296668</v>
      </c>
      <c r="I42" s="3">
        <f t="shared" si="16"/>
        <v>26.508765166675797</v>
      </c>
      <c r="J42" s="3">
        <f t="shared" si="17"/>
        <v>23.131585171201444</v>
      </c>
      <c r="K42" s="3">
        <f t="shared" si="24"/>
        <v>59.39962084749988</v>
      </c>
      <c r="L42" s="3">
        <f t="shared" si="25"/>
        <v>59.39962084749988</v>
      </c>
      <c r="M42" s="3">
        <f t="shared" si="18"/>
        <v>57.05953477201394</v>
      </c>
      <c r="N42" s="1">
        <v>6.5</v>
      </c>
      <c r="O42" s="1">
        <v>0</v>
      </c>
      <c r="P42" s="3">
        <f t="shared" si="26"/>
        <v>120.04269169499975</v>
      </c>
      <c r="Q42" s="3">
        <f t="shared" si="4"/>
        <v>410.8552674609779</v>
      </c>
      <c r="R42" s="1">
        <f t="shared" si="14"/>
        <v>4.109036879060405</v>
      </c>
      <c r="S42"/>
      <c r="T42" s="1">
        <f t="shared" si="13"/>
        <v>41328.5</v>
      </c>
    </row>
    <row r="43" spans="2:20" ht="12.75">
      <c r="B43" s="1">
        <v>40</v>
      </c>
      <c r="C43" s="3">
        <f t="shared" si="19"/>
        <v>872.5968265687577</v>
      </c>
      <c r="D43" s="3">
        <f t="shared" si="20"/>
        <v>623.4970499999986</v>
      </c>
      <c r="E43" s="3">
        <f t="shared" si="21"/>
        <v>771.6537865294918</v>
      </c>
      <c r="F43" s="3">
        <f t="shared" si="22"/>
        <v>37612.48720120225</v>
      </c>
      <c r="G43" s="3">
        <f t="shared" si="23"/>
        <v>1454.7651356994952</v>
      </c>
      <c r="H43" s="5">
        <f t="shared" si="15"/>
        <v>-1.345907200523546</v>
      </c>
      <c r="I43" s="3">
        <f t="shared" si="16"/>
        <v>26.509280979407347</v>
      </c>
      <c r="J43" s="3">
        <f t="shared" si="17"/>
        <v>23.14961359588475</v>
      </c>
      <c r="K43" s="3">
        <f t="shared" si="24"/>
        <v>59.51855683999989</v>
      </c>
      <c r="L43" s="3">
        <f t="shared" si="25"/>
        <v>59.51855683999989</v>
      </c>
      <c r="M43" s="3">
        <f t="shared" si="18"/>
        <v>57.15146669154966</v>
      </c>
      <c r="N43" s="1">
        <v>6.5</v>
      </c>
      <c r="O43" s="1">
        <v>0</v>
      </c>
      <c r="P43" s="3">
        <f t="shared" si="26"/>
        <v>120.28056367999976</v>
      </c>
      <c r="Q43" s="3">
        <f t="shared" si="4"/>
        <v>411.60227668337626</v>
      </c>
      <c r="R43" s="1">
        <f t="shared" si="14"/>
        <v>4.112281808213591</v>
      </c>
      <c r="S43"/>
      <c r="T43" s="1">
        <f t="shared" si="13"/>
        <v>41335</v>
      </c>
    </row>
    <row r="44" spans="2:20" ht="12.75">
      <c r="B44" s="1">
        <v>41</v>
      </c>
      <c r="C44" s="3">
        <f t="shared" si="19"/>
        <v>874.1403792197839</v>
      </c>
      <c r="D44" s="3">
        <f t="shared" si="20"/>
        <v>624.7404999999986</v>
      </c>
      <c r="E44" s="3">
        <f t="shared" si="21"/>
        <v>772.2470793053244</v>
      </c>
      <c r="F44" s="3">
        <f t="shared" si="22"/>
        <v>37613.23981562695</v>
      </c>
      <c r="G44" s="3">
        <f t="shared" si="23"/>
        <v>1457.1322258479456</v>
      </c>
      <c r="H44" s="5">
        <f t="shared" si="15"/>
        <v>-1.358577332192793</v>
      </c>
      <c r="I44" s="3">
        <f t="shared" si="16"/>
        <v>26.509811422053872</v>
      </c>
      <c r="J44" s="3">
        <f t="shared" si="17"/>
        <v>23.16741237915973</v>
      </c>
      <c r="K44" s="3">
        <f t="shared" si="24"/>
        <v>59.63749283249987</v>
      </c>
      <c r="L44" s="3">
        <f t="shared" si="25"/>
        <v>59.63749283249987</v>
      </c>
      <c r="M44" s="3">
        <f t="shared" si="18"/>
        <v>57.244459484994636</v>
      </c>
      <c r="N44" s="1">
        <v>6.5</v>
      </c>
      <c r="O44" s="1">
        <v>0</v>
      </c>
      <c r="P44" s="3">
        <f t="shared" si="26"/>
        <v>120.51843566499973</v>
      </c>
      <c r="Q44" s="3">
        <f t="shared" si="4"/>
        <v>412.3303675565018</v>
      </c>
      <c r="R44" s="1">
        <f t="shared" si="14"/>
        <v>4.115486861490623</v>
      </c>
      <c r="S44"/>
      <c r="T44" s="1">
        <f t="shared" si="13"/>
        <v>41341.5</v>
      </c>
    </row>
    <row r="45" spans="2:20" ht="12.75">
      <c r="B45" s="1">
        <v>42</v>
      </c>
      <c r="C45" s="3">
        <f t="shared" si="19"/>
        <v>875.6453185400859</v>
      </c>
      <c r="D45" s="3">
        <f t="shared" si="20"/>
        <v>625.9839499999986</v>
      </c>
      <c r="E45" s="3">
        <f t="shared" si="21"/>
        <v>772.8325688189208</v>
      </c>
      <c r="F45" s="3">
        <f t="shared" si="22"/>
        <v>37614.012903445546</v>
      </c>
      <c r="G45" s="3">
        <f t="shared" si="23"/>
        <v>1459.5252591954509</v>
      </c>
      <c r="H45" s="5">
        <f t="shared" si="15"/>
        <v>-1.3708366629488682</v>
      </c>
      <c r="I45" s="3">
        <f t="shared" si="16"/>
        <v>26.51035629434842</v>
      </c>
      <c r="J45" s="3">
        <f t="shared" si="17"/>
        <v>23.184977064567622</v>
      </c>
      <c r="K45" s="3">
        <f t="shared" si="24"/>
        <v>59.75642882499988</v>
      </c>
      <c r="L45" s="3">
        <f t="shared" si="25"/>
        <v>59.75642882499988</v>
      </c>
      <c r="M45" s="3">
        <f t="shared" si="18"/>
        <v>57.33847147517472</v>
      </c>
      <c r="N45" s="1">
        <v>6.5</v>
      </c>
      <c r="O45" s="1">
        <v>0</v>
      </c>
      <c r="P45" s="3">
        <f t="shared" si="26"/>
        <v>120.75630764999974</v>
      </c>
      <c r="Q45" s="3">
        <f t="shared" si="4"/>
        <v>413.0402445943801</v>
      </c>
      <c r="R45" s="1">
        <f t="shared" si="14"/>
        <v>4.118651089628397</v>
      </c>
      <c r="S45"/>
      <c r="T45" s="1">
        <f t="shared" si="13"/>
        <v>41348</v>
      </c>
    </row>
    <row r="46" spans="2:20" ht="12.75">
      <c r="B46" s="1">
        <v>43</v>
      </c>
      <c r="C46" s="3">
        <f t="shared" si="19"/>
        <v>877.1130745273119</v>
      </c>
      <c r="D46" s="3">
        <f t="shared" si="20"/>
        <v>627.2273999999986</v>
      </c>
      <c r="E46" s="3">
        <f t="shared" si="21"/>
        <v>773.4101336220219</v>
      </c>
      <c r="F46" s="3">
        <f t="shared" si="22"/>
        <v>37614.80617530539</v>
      </c>
      <c r="G46" s="3">
        <f t="shared" si="23"/>
        <v>1461.943216545276</v>
      </c>
      <c r="H46" s="5">
        <f t="shared" si="15"/>
        <v>-1.3827058787372002</v>
      </c>
      <c r="I46" s="3">
        <f t="shared" si="16"/>
        <v>26.51091539235524</v>
      </c>
      <c r="J46" s="3">
        <f t="shared" si="17"/>
        <v>23.202304008660658</v>
      </c>
      <c r="K46" s="3">
        <f t="shared" si="24"/>
        <v>59.87536481749987</v>
      </c>
      <c r="L46" s="3">
        <f t="shared" si="25"/>
        <v>59.87536481749987</v>
      </c>
      <c r="M46" s="3">
        <f t="shared" si="18"/>
        <v>57.43346262223275</v>
      </c>
      <c r="N46" s="1">
        <v>6.5</v>
      </c>
      <c r="O46" s="1">
        <v>0</v>
      </c>
      <c r="P46" s="3">
        <f t="shared" si="26"/>
        <v>120.99417963499972</v>
      </c>
      <c r="Q46" s="3">
        <f t="shared" si="4"/>
        <v>413.73258232420375</v>
      </c>
      <c r="R46" s="1">
        <f t="shared" si="14"/>
        <v>4.121773700367577</v>
      </c>
      <c r="S46"/>
      <c r="T46" s="1">
        <f t="shared" si="13"/>
        <v>41354.5</v>
      </c>
    </row>
    <row r="47" spans="2:20" ht="12.75">
      <c r="B47" s="1">
        <v>44</v>
      </c>
      <c r="C47" s="3">
        <f t="shared" si="19"/>
        <v>878.5450164533077</v>
      </c>
      <c r="D47" s="3">
        <f t="shared" si="20"/>
        <v>628.4708499999986</v>
      </c>
      <c r="E47" s="3">
        <f t="shared" si="21"/>
        <v>773.9796771840861</v>
      </c>
      <c r="F47" s="3">
        <f t="shared" si="22"/>
        <v>37615.61933762207</v>
      </c>
      <c r="G47" s="3">
        <f t="shared" si="23"/>
        <v>1464.3851187405432</v>
      </c>
      <c r="H47" s="5">
        <f t="shared" si="15"/>
        <v>-1.394204523589621</v>
      </c>
      <c r="I47" s="3">
        <f t="shared" si="16"/>
        <v>26.511488509156035</v>
      </c>
      <c r="J47" s="3">
        <f t="shared" si="17"/>
        <v>23.21939031552258</v>
      </c>
      <c r="K47" s="3">
        <f t="shared" si="24"/>
        <v>59.99430080999988</v>
      </c>
      <c r="L47" s="3">
        <f t="shared" si="25"/>
        <v>59.99430080999988</v>
      </c>
      <c r="M47" s="3">
        <f t="shared" si="18"/>
        <v>57.52939445930536</v>
      </c>
      <c r="N47" s="1">
        <v>6.5</v>
      </c>
      <c r="O47" s="1">
        <v>0</v>
      </c>
      <c r="P47" s="3">
        <f t="shared" si="26"/>
        <v>121.23205161999974</v>
      </c>
      <c r="Q47" s="3">
        <f t="shared" si="4"/>
        <v>414.40802662891866</v>
      </c>
      <c r="R47" s="1">
        <f t="shared" si="14"/>
        <v>4.124854045984117</v>
      </c>
      <c r="S47"/>
      <c r="T47" s="1">
        <f t="shared" si="13"/>
        <v>41361.00000000001</v>
      </c>
    </row>
    <row r="48" spans="2:20" ht="12.75">
      <c r="B48" s="1">
        <v>45</v>
      </c>
      <c r="C48" s="3">
        <f t="shared" si="19"/>
        <v>879.9424555790235</v>
      </c>
      <c r="D48" s="3">
        <f t="shared" si="20"/>
        <v>629.7142999999985</v>
      </c>
      <c r="E48" s="3">
        <f t="shared" si="21"/>
        <v>774.541125855325</v>
      </c>
      <c r="F48" s="3">
        <f t="shared" si="22"/>
        <v>37616.45209347442</v>
      </c>
      <c r="G48" s="3">
        <f t="shared" si="23"/>
        <v>1466.8500250912377</v>
      </c>
      <c r="H48" s="5">
        <f t="shared" si="15"/>
        <v>-1.4053510629826467</v>
      </c>
      <c r="I48" s="3">
        <f t="shared" si="16"/>
        <v>26.51207543548077</v>
      </c>
      <c r="J48" s="3">
        <f t="shared" si="17"/>
        <v>23.236233775659752</v>
      </c>
      <c r="K48" s="3">
        <f t="shared" si="24"/>
        <v>60.11323680249987</v>
      </c>
      <c r="L48" s="3">
        <f t="shared" si="25"/>
        <v>60.11323680249987</v>
      </c>
      <c r="M48" s="3">
        <f t="shared" si="18"/>
        <v>57.62623003072684</v>
      </c>
      <c r="N48" s="1">
        <v>6.5</v>
      </c>
      <c r="O48" s="1">
        <v>0</v>
      </c>
      <c r="P48" s="3">
        <f t="shared" si="26"/>
        <v>121.46992360499972</v>
      </c>
      <c r="Q48" s="3">
        <f t="shared" si="4"/>
        <v>415.06719602784125</v>
      </c>
      <c r="R48" s="1">
        <f t="shared" si="14"/>
        <v>4.127891611648459</v>
      </c>
      <c r="S48"/>
      <c r="T48" s="1">
        <f t="shared" si="13"/>
        <v>41367.50000000001</v>
      </c>
    </row>
    <row r="49" spans="2:20" ht="12.75">
      <c r="B49" s="1">
        <v>46</v>
      </c>
      <c r="C49" s="3">
        <f t="shared" si="19"/>
        <v>881.3066477442678</v>
      </c>
      <c r="D49" s="3">
        <f t="shared" si="20"/>
        <v>630.9577499999986</v>
      </c>
      <c r="E49" s="3">
        <f t="shared" si="21"/>
        <v>775.0944269664802</v>
      </c>
      <c r="F49" s="3">
        <f t="shared" si="22"/>
        <v>37617.30414342625</v>
      </c>
      <c r="G49" s="3">
        <f t="shared" si="23"/>
        <v>1469.3370318630107</v>
      </c>
      <c r="H49" s="5">
        <f t="shared" si="15"/>
        <v>-1.4161629437038346</v>
      </c>
      <c r="I49" s="3">
        <f t="shared" si="16"/>
        <v>26.51267596028682</v>
      </c>
      <c r="J49" s="3">
        <f t="shared" si="17"/>
        <v>23.252832808994405</v>
      </c>
      <c r="K49" s="3">
        <f t="shared" si="24"/>
        <v>60.23217279499986</v>
      </c>
      <c r="L49" s="3">
        <f t="shared" si="25"/>
        <v>60.23217279499986</v>
      </c>
      <c r="M49" s="3">
        <f t="shared" si="18"/>
        <v>57.72393383266068</v>
      </c>
      <c r="N49" s="1">
        <v>6.5</v>
      </c>
      <c r="O49" s="1">
        <v>0</v>
      </c>
      <c r="P49" s="3">
        <f t="shared" si="26"/>
        <v>121.7077955899997</v>
      </c>
      <c r="Q49" s="3">
        <f t="shared" si="4"/>
        <v>415.7106828982395</v>
      </c>
      <c r="R49" s="1">
        <f t="shared" si="14"/>
        <v>4.1308860045617335</v>
      </c>
      <c r="S49"/>
      <c r="T49" s="1">
        <f t="shared" si="13"/>
        <v>41374.00000000001</v>
      </c>
    </row>
    <row r="50" spans="2:20" ht="12.75">
      <c r="B50" s="1">
        <v>47</v>
      </c>
      <c r="C50" s="3">
        <f t="shared" si="19"/>
        <v>882.6387958382248</v>
      </c>
      <c r="D50" s="3">
        <f t="shared" si="20"/>
        <v>632.2011999999985</v>
      </c>
      <c r="E50" s="3">
        <f t="shared" si="21"/>
        <v>775.6395470569148</v>
      </c>
      <c r="F50" s="3">
        <f t="shared" si="22"/>
        <v>37618.17518627952</v>
      </c>
      <c r="G50" s="3">
        <f t="shared" si="23"/>
        <v>1471.8452708253499</v>
      </c>
      <c r="H50" s="5">
        <f t="shared" si="15"/>
        <v>-1.4266566504174671</v>
      </c>
      <c r="I50" s="3">
        <f t="shared" si="16"/>
        <v>26.513289871289807</v>
      </c>
      <c r="J50" s="3">
        <f t="shared" si="17"/>
        <v>23.269186411707445</v>
      </c>
      <c r="K50" s="3">
        <f t="shared" si="24"/>
        <v>60.35110878749987</v>
      </c>
      <c r="L50" s="3">
        <f t="shared" si="25"/>
        <v>60.35110878749987</v>
      </c>
      <c r="M50" s="3">
        <f t="shared" si="18"/>
        <v>57.82247175606345</v>
      </c>
      <c r="N50" s="1">
        <v>0</v>
      </c>
      <c r="O50" s="1">
        <v>0</v>
      </c>
      <c r="P50" s="3">
        <f t="shared" si="26"/>
        <v>121.94566757499972</v>
      </c>
      <c r="Q50" s="3">
        <f t="shared" si="4"/>
        <v>416.3390546406721</v>
      </c>
      <c r="R50" s="1">
        <f t="shared" si="14"/>
        <v>4.133836943821228</v>
      </c>
      <c r="S50"/>
      <c r="T50" s="1">
        <f t="shared" si="13"/>
        <v>41380.500000000015</v>
      </c>
    </row>
    <row r="51" spans="2:20" ht="12.75">
      <c r="B51" s="1">
        <v>48</v>
      </c>
      <c r="C51" s="3">
        <f t="shared" si="19"/>
        <v>877.4400521563709</v>
      </c>
      <c r="D51" s="3">
        <f t="shared" si="20"/>
        <v>633.4446499999983</v>
      </c>
      <c r="E51" s="3">
        <f t="shared" si="21"/>
        <v>776.1764702230934</v>
      </c>
      <c r="F51" s="3">
        <f t="shared" si="22"/>
        <v>37619.06491976376</v>
      </c>
      <c r="G51" s="3">
        <f t="shared" si="23"/>
        <v>1474.3739078567864</v>
      </c>
      <c r="H51" s="5">
        <f t="shared" si="15"/>
        <v>-1.350181092443701</v>
      </c>
      <c r="I51" s="3">
        <f t="shared" si="16"/>
        <v>26.5139169554495</v>
      </c>
      <c r="J51" s="3">
        <f t="shared" si="17"/>
        <v>23.2852941066928</v>
      </c>
      <c r="K51" s="3">
        <f t="shared" si="24"/>
        <v>60.47004477999987</v>
      </c>
      <c r="L51" s="3">
        <f t="shared" si="25"/>
        <v>60.47004477999987</v>
      </c>
      <c r="M51" s="3">
        <f t="shared" si="18"/>
        <v>57.921811031889355</v>
      </c>
      <c r="N51" s="1">
        <v>0</v>
      </c>
      <c r="O51" s="1">
        <v>0</v>
      </c>
      <c r="P51" s="3">
        <f t="shared" si="26"/>
        <v>120.9400895599997</v>
      </c>
      <c r="Q51" s="3">
        <f t="shared" si="4"/>
        <v>413.88681705489194</v>
      </c>
      <c r="R51" s="1">
        <f t="shared" si="14"/>
        <v>4.136744250970212</v>
      </c>
      <c r="S51"/>
      <c r="T51" s="1">
        <f t="shared" si="13"/>
        <v>41380.500000000015</v>
      </c>
    </row>
    <row r="52" spans="1:20" ht="12.75">
      <c r="A52" s="1">
        <v>2040</v>
      </c>
      <c r="B52" s="1">
        <v>49</v>
      </c>
      <c r="C52" s="3">
        <f t="shared" si="19"/>
        <v>873.5416373158167</v>
      </c>
      <c r="D52" s="3">
        <f t="shared" si="20"/>
        <v>633.4446499999983</v>
      </c>
      <c r="E52" s="3">
        <f t="shared" si="21"/>
        <v>776.6185299133235</v>
      </c>
      <c r="F52" s="3">
        <f t="shared" si="22"/>
        <v>37619.973041165984</v>
      </c>
      <c r="G52" s="3">
        <f t="shared" si="23"/>
        <v>1476.922141604897</v>
      </c>
      <c r="H52" s="5">
        <f t="shared" si="15"/>
        <v>-1.2923080986999094</v>
      </c>
      <c r="I52" s="3">
        <f t="shared" si="16"/>
        <v>26.514556999413784</v>
      </c>
      <c r="J52" s="3">
        <f t="shared" si="17"/>
        <v>23.298555897399705</v>
      </c>
      <c r="K52" s="3">
        <f t="shared" si="24"/>
        <v>60.588980772499845</v>
      </c>
      <c r="L52" s="3">
        <f t="shared" si="25"/>
        <v>60.588980772499845</v>
      </c>
      <c r="M52" s="3">
        <f t="shared" si="18"/>
        <v>58.0219201784475</v>
      </c>
      <c r="N52" s="1">
        <v>0</v>
      </c>
      <c r="O52" s="1">
        <v>0</v>
      </c>
      <c r="P52" s="3">
        <f t="shared" si="26"/>
        <v>121.17796154499968</v>
      </c>
      <c r="Q52" s="3">
        <f t="shared" si="4"/>
        <v>412.04794213010223</v>
      </c>
      <c r="R52" s="1">
        <f t="shared" si="14"/>
        <v>4.139607841189831</v>
      </c>
      <c r="S52"/>
      <c r="T52" s="1">
        <f t="shared" si="13"/>
        <v>41380.50000000002</v>
      </c>
    </row>
    <row r="53" spans="1:20" ht="12.75">
      <c r="A53"/>
      <c r="B53" s="1">
        <v>50</v>
      </c>
      <c r="C53" s="3">
        <f t="shared" si="19"/>
        <v>869.6822686230646</v>
      </c>
      <c r="D53" s="3">
        <f t="shared" si="20"/>
        <v>633.4446499999982</v>
      </c>
      <c r="E53" s="3">
        <f t="shared" si="21"/>
        <v>776.9872312728477</v>
      </c>
      <c r="F53" s="3">
        <f t="shared" si="22"/>
        <v>37620.89664790517</v>
      </c>
      <c r="G53" s="3">
        <f t="shared" si="23"/>
        <v>1479.4892021989492</v>
      </c>
      <c r="H53" s="5">
        <f t="shared" si="15"/>
        <v>-1.2359338313362256</v>
      </c>
      <c r="I53" s="3">
        <f t="shared" si="16"/>
        <v>26.51520795744356</v>
      </c>
      <c r="J53" s="3">
        <f t="shared" si="17"/>
        <v>23.309616938185428</v>
      </c>
      <c r="K53" s="3">
        <f t="shared" si="24"/>
        <v>60.588980772499845</v>
      </c>
      <c r="L53" s="3">
        <f t="shared" si="25"/>
        <v>60.588980772499845</v>
      </c>
      <c r="M53" s="3">
        <f t="shared" si="18"/>
        <v>58.12276895082726</v>
      </c>
      <c r="N53" s="1">
        <v>0</v>
      </c>
      <c r="O53" s="1">
        <v>0</v>
      </c>
      <c r="P53" s="3">
        <f t="shared" si="26"/>
        <v>121.17796154499968</v>
      </c>
      <c r="Q53" s="3">
        <f t="shared" si="4"/>
        <v>410.22748519955877</v>
      </c>
      <c r="R53" s="1">
        <f t="shared" si="14"/>
        <v>4.1419654928710585</v>
      </c>
      <c r="S53"/>
      <c r="T53" s="1">
        <f t="shared" si="13"/>
        <v>41380.50000000003</v>
      </c>
    </row>
    <row r="54" spans="1:19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2.75">
      <c r="A62">
        <v>2050</v>
      </c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1:19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1:19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9" ht="12.75">
      <c r="A72">
        <v>2060</v>
      </c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1:19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1:19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1:19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19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1:19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1:19" ht="12.75">
      <c r="A82">
        <v>2070</v>
      </c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ht="12.75">
      <c r="A92">
        <v>2080</v>
      </c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ht="12.75">
      <c r="A102">
        <v>2090</v>
      </c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1:19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ht="12.75">
      <c r="A112">
        <v>2100</v>
      </c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1:19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1:19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1:19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1:19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1:19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1:19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1:19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1:19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1:19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1:19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1:19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spans="1:19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1:19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1:19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1:19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1:19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1:19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spans="1:19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1:19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1:19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1:19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1:19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1:19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1:19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1:19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1:19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1:19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1:19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1:19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1:19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1:19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1:19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1:19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1:19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1:19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1:19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1:19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1:19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1:19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1:19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1:19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1:19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1:19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1:19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1:19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1:19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1:19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1:19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1:19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1:19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1:19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1:19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1:19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1:19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1:19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1:19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1:19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1:19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1:19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1:19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1:19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1:19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1:19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1:19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1:19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1:19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1:19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1:19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1:19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1:19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1:19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1:19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1:19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1:19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1:19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19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1:19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1:19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1:19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1:19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1:19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1:19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1:19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1:19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1:19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1:19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1:19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1:19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1:19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1:19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1:19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1:19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1:19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1:19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1:19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1:19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1:19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1:19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1:19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1:19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1:19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1:19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1:19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1:19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1:19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D3" sqref="D3"/>
    </sheetView>
  </sheetViews>
  <sheetFormatPr defaultColWidth="11.28125" defaultRowHeight="12.75"/>
  <cols>
    <col min="1" max="16384" width="11.28125" style="1" customWidth="1"/>
  </cols>
  <sheetData>
    <row r="1" spans="1:10" ht="12.75">
      <c r="A1" s="6" t="s">
        <v>23</v>
      </c>
      <c r="B1" s="6" t="s">
        <v>19</v>
      </c>
      <c r="C1" s="6" t="s">
        <v>21</v>
      </c>
      <c r="D1" s="6" t="s">
        <v>20</v>
      </c>
      <c r="E1" s="6" t="s">
        <v>22</v>
      </c>
      <c r="F1" s="6" t="s">
        <v>24</v>
      </c>
      <c r="G1" s="6" t="s">
        <v>25</v>
      </c>
      <c r="H1" s="6" t="s">
        <v>26</v>
      </c>
      <c r="I1" s="6" t="s">
        <v>13</v>
      </c>
      <c r="J1" s="6" t="s">
        <v>27</v>
      </c>
    </row>
    <row r="2" spans="1:10" ht="12.75">
      <c r="A2" s="1">
        <v>1990</v>
      </c>
      <c r="B2" s="1">
        <v>750</v>
      </c>
      <c r="C2" s="1">
        <v>1975</v>
      </c>
      <c r="D2" s="1">
        <v>42500</v>
      </c>
      <c r="E2" s="1">
        <v>10009350</v>
      </c>
      <c r="F2" s="1">
        <f>B2+C2+D2+E2</f>
        <v>10054575</v>
      </c>
      <c r="G2" s="1">
        <f>B2/2.12</f>
        <v>353.77358490566036</v>
      </c>
      <c r="H2" s="1">
        <f>B2+C2+D2</f>
        <v>45225</v>
      </c>
      <c r="I2" s="1">
        <f>6.5*(1.03)^(A2-1990)</f>
        <v>6.5</v>
      </c>
      <c r="J2" s="1">
        <f>(100/750)*(6.5)*(1.03)^(A2-1990)</f>
        <v>0.8666666666666667</v>
      </c>
    </row>
    <row r="3" spans="1:10" ht="12.75">
      <c r="A3" s="1">
        <f>A2+1</f>
        <v>1991</v>
      </c>
      <c r="B3" s="1">
        <f>B2+(60/1975)*C2-(60/750)*B2+(90/41000)*D2-(90/750)*B2+8*(1.03)^(A3-1990)+0.05</f>
        <v>761.5826829268292</v>
      </c>
      <c r="C3" s="1">
        <f>C2+(60/750)*B2-(60/1975)*C2-0.05-1.5*(1.03)^(A3-1990)</f>
        <v>1973.405</v>
      </c>
      <c r="D3" s="1">
        <f>D2+(90/750)*B2-(90/41000)*D2</f>
        <v>42496.70731707317</v>
      </c>
      <c r="E3" s="1">
        <f>E2+0.05-0.05-6.5*(1.03)^(A3-1990)</f>
        <v>10009343.305</v>
      </c>
      <c r="F3" s="1">
        <f aca="true" t="shared" si="0" ref="F3:F28">B3+C3+D3+E3</f>
        <v>10054575</v>
      </c>
      <c r="G3" s="1">
        <f aca="true" t="shared" si="1" ref="G3:G25">B3/2.12</f>
        <v>359.237114588127</v>
      </c>
      <c r="H3" s="7">
        <f aca="true" t="shared" si="2" ref="H3:H28">B3+C3+D3</f>
        <v>45231.695</v>
      </c>
      <c r="I3" s="1">
        <f>6.5*(1.02)^(A3-1990)</f>
        <v>6.63</v>
      </c>
      <c r="J3" s="1">
        <f aca="true" t="shared" si="3" ref="J3:J64">(100/750)*(6.5)*(1.03)^(A3-1990)</f>
        <v>0.8926666666666667</v>
      </c>
    </row>
    <row r="4" spans="1:10" ht="12.75">
      <c r="A4" s="1">
        <f aca="true" t="shared" si="4" ref="A4:A64">A3+1</f>
        <v>1992</v>
      </c>
      <c r="B4" s="1">
        <f aca="true" t="shared" si="5" ref="B4:B64">B3+(60/1975)*C3-(60/750)*B3+(90/41000)*D3-(90/750)*B3+8*(1.03)^(A4-1990)+0.05</f>
        <v>771.040345731519</v>
      </c>
      <c r="C4" s="1">
        <f aca="true" t="shared" si="6" ref="C4:C64">C3+(60/750)*B3-(60/1975)*C3-0.05-1.5*(1.03)^(A4-1990)</f>
        <v>1972.738720330349</v>
      </c>
      <c r="D4" s="1">
        <f aca="true" t="shared" si="7" ref="D4:D64">D3+(90/750)*B3-(90/41000)*D3</f>
        <v>42494.81178393812</v>
      </c>
      <c r="E4" s="1">
        <f aca="true" t="shared" si="8" ref="E4:E64">E3+0.05-0.05-6.5*(1.03)^(A4-1990)</f>
        <v>10009336.409149999</v>
      </c>
      <c r="F4" s="1">
        <f aca="true" t="shared" si="9" ref="F4:F64">B4+C4+D4+E4</f>
        <v>10054574.999999998</v>
      </c>
      <c r="G4" s="1">
        <f aca="true" t="shared" si="10" ref="G4:G64">B4/2.12</f>
        <v>363.69827628845235</v>
      </c>
      <c r="H4" s="7">
        <f aca="true" t="shared" si="11" ref="H4:H64">B4+C4+D4</f>
        <v>45238.59084999999</v>
      </c>
      <c r="I4" s="1">
        <f aca="true" t="shared" si="12" ref="I4:I64">6.5*(1.02)^(A4-1990)</f>
        <v>6.7626</v>
      </c>
      <c r="J4" s="1">
        <f aca="true" t="shared" si="13" ref="J4:J64">(100/750)*(6.5)*(1.03)^(A4-1990)</f>
        <v>0.9194466666666666</v>
      </c>
    </row>
    <row r="5" spans="1:10" ht="12.75">
      <c r="A5" s="1">
        <f t="shared" si="4"/>
        <v>1993</v>
      </c>
      <c r="B5" s="1">
        <f t="shared" si="5"/>
        <v>778.8366896411911</v>
      </c>
      <c r="C5" s="1">
        <f t="shared" si="6"/>
        <v>1972.8015545927585</v>
      </c>
      <c r="D5" s="1">
        <f t="shared" si="7"/>
        <v>42494.055331266034</v>
      </c>
      <c r="E5" s="1">
        <f t="shared" si="8"/>
        <v>10009329.306424499</v>
      </c>
      <c r="F5" s="1">
        <f t="shared" si="9"/>
        <v>10054574.999999998</v>
      </c>
      <c r="G5" s="1">
        <f t="shared" si="10"/>
        <v>367.3757970005618</v>
      </c>
      <c r="H5" s="7">
        <f t="shared" si="11"/>
        <v>45245.69357549999</v>
      </c>
      <c r="I5" s="1">
        <f t="shared" si="12"/>
        <v>6.897851999999999</v>
      </c>
      <c r="J5" s="1">
        <f t="shared" si="13"/>
        <v>0.9470300666666667</v>
      </c>
    </row>
    <row r="6" spans="1:10" ht="12.75">
      <c r="A6" s="1">
        <f t="shared" si="4"/>
        <v>1994</v>
      </c>
      <c r="B6" s="1">
        <f t="shared" si="5"/>
        <v>785.3362676320479</v>
      </c>
      <c r="C6" s="1">
        <f t="shared" si="6"/>
        <v>1973.4370147639572</v>
      </c>
      <c r="D6" s="1">
        <f t="shared" si="7"/>
        <v>42494.23610036898</v>
      </c>
      <c r="E6" s="1">
        <f t="shared" si="8"/>
        <v>10009321.990617234</v>
      </c>
      <c r="F6" s="1">
        <f t="shared" si="9"/>
        <v>10054575</v>
      </c>
      <c r="G6" s="1">
        <f t="shared" si="10"/>
        <v>370.4416356754943</v>
      </c>
      <c r="H6" s="7">
        <f t="shared" si="11"/>
        <v>45253.00938276498</v>
      </c>
      <c r="I6" s="1">
        <f t="shared" si="12"/>
        <v>7.03580904</v>
      </c>
      <c r="J6" s="1">
        <f t="shared" si="13"/>
        <v>0.9754409686666666</v>
      </c>
    </row>
    <row r="7" spans="1:10" ht="12.75">
      <c r="A7" s="1">
        <f t="shared" si="4"/>
        <v>1995</v>
      </c>
      <c r="B7" s="1">
        <f t="shared" si="5"/>
        <v>790.8257540684843</v>
      </c>
      <c r="C7" s="1">
        <f t="shared" si="6"/>
        <v>1974.5224881588495</v>
      </c>
      <c r="D7" s="1">
        <f t="shared" si="7"/>
        <v>42495.19642202061</v>
      </c>
      <c r="E7" s="1">
        <f t="shared" si="8"/>
        <v>10009314.455335751</v>
      </c>
      <c r="F7" s="1">
        <f t="shared" si="9"/>
        <v>10054575</v>
      </c>
      <c r="G7" s="1">
        <f t="shared" si="10"/>
        <v>373.03101607003975</v>
      </c>
      <c r="H7" s="7">
        <f t="shared" si="11"/>
        <v>45260.54466424794</v>
      </c>
      <c r="I7" s="1">
        <f t="shared" si="12"/>
        <v>7.1765252208</v>
      </c>
      <c r="J7" s="1">
        <f t="shared" si="13"/>
        <v>1.0047041977266666</v>
      </c>
    </row>
    <row r="8" spans="1:10" ht="12.75">
      <c r="A8" s="1">
        <f t="shared" si="4"/>
        <v>1996</v>
      </c>
      <c r="B8" s="1">
        <f t="shared" si="5"/>
        <v>795.5306534255366</v>
      </c>
      <c r="C8" s="1">
        <f t="shared" si="6"/>
        <v>1975.9619767283798</v>
      </c>
      <c r="D8" s="1">
        <f t="shared" si="7"/>
        <v>42496.81337402146</v>
      </c>
      <c r="E8" s="1">
        <f t="shared" si="8"/>
        <v>10009306.693995824</v>
      </c>
      <c r="F8" s="1">
        <f t="shared" si="9"/>
        <v>10054575</v>
      </c>
      <c r="G8" s="1">
        <f t="shared" si="10"/>
        <v>375.2503082195927</v>
      </c>
      <c r="H8" s="7">
        <f t="shared" si="11"/>
        <v>45268.30600417538</v>
      </c>
      <c r="I8" s="1">
        <f t="shared" si="12"/>
        <v>7.320055725216</v>
      </c>
      <c r="J8" s="1">
        <f t="shared" si="13"/>
        <v>1.0348453236584667</v>
      </c>
    </row>
    <row r="9" spans="1:10" ht="12.75">
      <c r="A9" s="1">
        <f t="shared" si="4"/>
        <v>1997</v>
      </c>
      <c r="B9" s="1">
        <f t="shared" si="5"/>
        <v>799.6284261674913</v>
      </c>
      <c r="C9" s="1">
        <f t="shared" si="6"/>
        <v>1977.6803935948155</v>
      </c>
      <c r="D9" s="1">
        <f t="shared" si="7"/>
        <v>42498.99136453833</v>
      </c>
      <c r="E9" s="1">
        <f t="shared" si="8"/>
        <v>10009298.699815698</v>
      </c>
      <c r="F9" s="1">
        <f t="shared" si="9"/>
        <v>10054574.999999998</v>
      </c>
      <c r="G9" s="1">
        <f t="shared" si="10"/>
        <v>377.1832198903261</v>
      </c>
      <c r="H9" s="7">
        <f t="shared" si="11"/>
        <v>45276.300184300635</v>
      </c>
      <c r="I9" s="1">
        <f t="shared" si="12"/>
        <v>7.466456839720319</v>
      </c>
      <c r="J9" s="1">
        <f t="shared" si="13"/>
        <v>1.0658906833682207</v>
      </c>
    </row>
    <row r="10" spans="1:10" ht="12.75">
      <c r="A10" s="1">
        <f t="shared" si="4"/>
        <v>1998</v>
      </c>
      <c r="B10" s="1">
        <f t="shared" si="5"/>
        <v>803.2588001129104</v>
      </c>
      <c r="C10" s="1">
        <f t="shared" si="6"/>
        <v>1979.6190828873034</v>
      </c>
      <c r="D10" s="1">
        <f t="shared" si="7"/>
        <v>42501.65630682944</v>
      </c>
      <c r="E10" s="1">
        <f t="shared" si="8"/>
        <v>10009290.465810169</v>
      </c>
      <c r="F10" s="1">
        <f t="shared" si="9"/>
        <v>10054574.999999998</v>
      </c>
      <c r="G10" s="1">
        <f t="shared" si="10"/>
        <v>378.8956604306181</v>
      </c>
      <c r="H10" s="7">
        <f t="shared" si="11"/>
        <v>45284.534189829654</v>
      </c>
      <c r="I10" s="1">
        <f t="shared" si="12"/>
        <v>7.615785976514726</v>
      </c>
      <c r="J10" s="1">
        <f t="shared" si="13"/>
        <v>1.0978674038692673</v>
      </c>
    </row>
    <row r="11" spans="1:10" ht="12.75">
      <c r="A11" s="1">
        <f t="shared" si="4"/>
        <v>1999</v>
      </c>
      <c r="B11" s="1">
        <f t="shared" si="5"/>
        <v>806.5318708519991</v>
      </c>
      <c r="C11" s="1">
        <f t="shared" si="6"/>
        <v>1981.7323005518645</v>
      </c>
      <c r="D11" s="1">
        <f t="shared" si="7"/>
        <v>42504.75104412068</v>
      </c>
      <c r="E11" s="1">
        <f t="shared" si="8"/>
        <v>10009281.984784473</v>
      </c>
      <c r="F11" s="1">
        <f t="shared" si="9"/>
        <v>10054574.999999998</v>
      </c>
      <c r="G11" s="1">
        <f t="shared" si="10"/>
        <v>380.4395617226411</v>
      </c>
      <c r="H11" s="7">
        <f t="shared" si="11"/>
        <v>45293.015215524545</v>
      </c>
      <c r="I11" s="1">
        <f t="shared" si="12"/>
        <v>7.76810169604502</v>
      </c>
      <c r="J11" s="1">
        <f t="shared" si="13"/>
        <v>1.1308034259853452</v>
      </c>
    </row>
    <row r="12" spans="1:10" ht="12.75">
      <c r="A12" s="1">
        <f t="shared" si="4"/>
        <v>2000</v>
      </c>
      <c r="B12" s="1">
        <f t="shared" si="5"/>
        <v>809.5344653508077</v>
      </c>
      <c r="C12" s="1">
        <f t="shared" si="6"/>
        <v>1983.9844500646225</v>
      </c>
      <c r="D12" s="1">
        <f t="shared" si="7"/>
        <v>42508.23175657486</v>
      </c>
      <c r="E12" s="1">
        <f t="shared" si="8"/>
        <v>10009273.249328008</v>
      </c>
      <c r="F12" s="1">
        <f t="shared" si="9"/>
        <v>10054574.999999998</v>
      </c>
      <c r="G12" s="1">
        <f t="shared" si="10"/>
        <v>381.85587988245646</v>
      </c>
      <c r="H12" s="7">
        <f t="shared" si="11"/>
        <v>45301.75067199029</v>
      </c>
      <c r="I12" s="1">
        <f t="shared" si="12"/>
        <v>7.923463729965921</v>
      </c>
      <c r="J12" s="1">
        <f t="shared" si="13"/>
        <v>1.1647275287649055</v>
      </c>
    </row>
    <row r="13" spans="1:10" ht="12.75">
      <c r="A13" s="1">
        <f t="shared" si="4"/>
        <v>2001</v>
      </c>
      <c r="B13" s="1">
        <f t="shared" si="5"/>
        <v>812.3351412012445</v>
      </c>
      <c r="C13" s="1">
        <f t="shared" si="6"/>
        <v>1986.3479111681818</v>
      </c>
      <c r="D13" s="1">
        <f t="shared" si="7"/>
        <v>42512.06513978058</v>
      </c>
      <c r="E13" s="1">
        <f t="shared" si="8"/>
        <v>10009264.251807848</v>
      </c>
      <c r="F13" s="1">
        <f t="shared" si="9"/>
        <v>10054574.999999998</v>
      </c>
      <c r="G13" s="1">
        <f t="shared" si="10"/>
        <v>383.1769533968134</v>
      </c>
      <c r="H13" s="7">
        <f t="shared" si="11"/>
        <v>45310.74819215</v>
      </c>
      <c r="I13" s="1">
        <f t="shared" si="12"/>
        <v>8.081933004565238</v>
      </c>
      <c r="J13" s="1">
        <f t="shared" si="13"/>
        <v>1.1996693546278527</v>
      </c>
    </row>
    <row r="14" spans="1:10" ht="12.75">
      <c r="A14" s="1">
        <f t="shared" si="4"/>
        <v>2002</v>
      </c>
      <c r="B14" s="1">
        <f t="shared" si="5"/>
        <v>814.9881141041717</v>
      </c>
      <c r="C14" s="1">
        <f t="shared" si="6"/>
        <v>1988.8013344656115</v>
      </c>
      <c r="D14" s="1">
        <f t="shared" si="7"/>
        <v>42516.22618934472</v>
      </c>
      <c r="E14" s="1">
        <f t="shared" si="8"/>
        <v>10009254.984362084</v>
      </c>
      <c r="F14" s="1">
        <f t="shared" si="9"/>
        <v>10054574.999999998</v>
      </c>
      <c r="G14" s="1">
        <f t="shared" si="10"/>
        <v>384.42835570951496</v>
      </c>
      <c r="H14" s="7">
        <f t="shared" si="11"/>
        <v>45320.015637914505</v>
      </c>
      <c r="I14" s="1">
        <f t="shared" si="12"/>
        <v>8.243571664656544</v>
      </c>
      <c r="J14" s="1">
        <f t="shared" si="13"/>
        <v>1.235659435266688</v>
      </c>
    </row>
    <row r="15" spans="1:10" ht="12.75">
      <c r="A15" s="1">
        <f t="shared" si="4"/>
        <v>2003</v>
      </c>
      <c r="B15" s="1">
        <f t="shared" si="5"/>
        <v>817.5363434292509</v>
      </c>
      <c r="C15" s="1">
        <f t="shared" si="6"/>
        <v>1991.3283019767114</v>
      </c>
      <c r="D15" s="1">
        <f t="shared" si="7"/>
        <v>42520.69646164598</v>
      </c>
      <c r="E15" s="1">
        <f t="shared" si="8"/>
        <v>10009245.438892948</v>
      </c>
      <c r="F15" s="1">
        <f t="shared" si="9"/>
        <v>10054575</v>
      </c>
      <c r="G15" s="1">
        <f t="shared" si="10"/>
        <v>385.63035067417496</v>
      </c>
      <c r="H15" s="7">
        <f t="shared" si="11"/>
        <v>45329.561107051944</v>
      </c>
      <c r="I15" s="1">
        <f t="shared" si="12"/>
        <v>8.408443097949675</v>
      </c>
      <c r="J15" s="1">
        <f t="shared" si="13"/>
        <v>1.2727292183246888</v>
      </c>
    </row>
    <row r="16" spans="1:10" ht="12.75">
      <c r="A16" s="1">
        <f t="shared" si="4"/>
        <v>2004</v>
      </c>
      <c r="B16" s="1">
        <f t="shared" si="5"/>
        <v>820.0139564066477</v>
      </c>
      <c r="C16" s="1">
        <f t="shared" si="6"/>
        <v>1993.916275183464</v>
      </c>
      <c r="D16" s="1">
        <f t="shared" si="7"/>
        <v>42525.46270867339</v>
      </c>
      <c r="E16" s="1">
        <f t="shared" si="8"/>
        <v>10009235.607059736</v>
      </c>
      <c r="F16" s="1">
        <f t="shared" si="9"/>
        <v>10054575</v>
      </c>
      <c r="G16" s="1">
        <f t="shared" si="10"/>
        <v>386.79903604087156</v>
      </c>
      <c r="H16" s="7">
        <f t="shared" si="11"/>
        <v>45339.392940263504</v>
      </c>
      <c r="I16" s="1">
        <f t="shared" si="12"/>
        <v>8.57661195990867</v>
      </c>
      <c r="J16" s="1">
        <f t="shared" si="13"/>
        <v>1.3109110948744296</v>
      </c>
    </row>
    <row r="17" spans="1:10" ht="12.75">
      <c r="A17" s="1">
        <f t="shared" si="4"/>
        <v>2005</v>
      </c>
      <c r="B17" s="1">
        <f t="shared" si="5"/>
        <v>822.448152786843</v>
      </c>
      <c r="C17" s="1">
        <f t="shared" si="6"/>
        <v>1996.5557689199513</v>
      </c>
      <c r="D17" s="1">
        <f t="shared" si="7"/>
        <v>42530.51580676461</v>
      </c>
      <c r="E17" s="1">
        <f t="shared" si="8"/>
        <v>10009225.480271528</v>
      </c>
      <c r="F17" s="1">
        <f t="shared" si="9"/>
        <v>10054574.999999998</v>
      </c>
      <c r="G17" s="1">
        <f t="shared" si="10"/>
        <v>387.9472418805863</v>
      </c>
      <c r="H17" s="7">
        <f t="shared" si="11"/>
        <v>45349.51972847141</v>
      </c>
      <c r="I17" s="1">
        <f t="shared" si="12"/>
        <v>8.74814419910684</v>
      </c>
      <c r="J17" s="1">
        <f t="shared" si="13"/>
        <v>1.3502384277206625</v>
      </c>
    </row>
    <row r="18" spans="1:10" ht="12.75">
      <c r="A18" s="1">
        <f t="shared" si="4"/>
        <v>2006</v>
      </c>
      <c r="B18" s="1">
        <f t="shared" si="5"/>
        <v>824.8607013890136</v>
      </c>
      <c r="C18" s="1">
        <f t="shared" si="6"/>
        <v>1999.239702681619</v>
      </c>
      <c r="D18" s="1">
        <f t="shared" si="7"/>
        <v>42535.84991625491</v>
      </c>
      <c r="E18" s="1">
        <f t="shared" si="8"/>
        <v>10009215.049679674</v>
      </c>
      <c r="F18" s="1">
        <f t="shared" si="9"/>
        <v>10054575</v>
      </c>
      <c r="G18" s="1">
        <f t="shared" si="10"/>
        <v>389.08523650425167</v>
      </c>
      <c r="H18" s="7">
        <f t="shared" si="11"/>
        <v>45359.950320325544</v>
      </c>
      <c r="I18" s="1">
        <f t="shared" si="12"/>
        <v>8.92310708308898</v>
      </c>
      <c r="J18" s="1">
        <f t="shared" si="13"/>
        <v>1.3907455805522821</v>
      </c>
    </row>
    <row r="19" spans="1:10" ht="12.75">
      <c r="A19" s="1">
        <f t="shared" si="4"/>
        <v>2007</v>
      </c>
      <c r="B19" s="1">
        <f t="shared" si="5"/>
        <v>827.2691160651686</v>
      </c>
      <c r="C19" s="1">
        <f t="shared" si="6"/>
        <v>2001.9628913134984</v>
      </c>
      <c r="D19" s="1">
        <f t="shared" si="7"/>
        <v>42541.461822556645</v>
      </c>
      <c r="E19" s="1">
        <f t="shared" si="8"/>
        <v>10009204.306170065</v>
      </c>
      <c r="F19" s="1">
        <f t="shared" si="9"/>
        <v>10054575</v>
      </c>
      <c r="G19" s="1">
        <f t="shared" si="10"/>
        <v>390.2212811628154</v>
      </c>
      <c r="H19" s="7">
        <f t="shared" si="11"/>
        <v>45370.69382993531</v>
      </c>
      <c r="I19" s="1">
        <f t="shared" si="12"/>
        <v>9.101569224750758</v>
      </c>
      <c r="J19" s="1">
        <f t="shared" si="13"/>
        <v>1.4324679479688507</v>
      </c>
    </row>
    <row r="20" spans="1:10" ht="12.75">
      <c r="A20" s="1">
        <f t="shared" si="4"/>
        <v>2008</v>
      </c>
      <c r="B20" s="1">
        <f t="shared" si="5"/>
        <v>829.6875798377706</v>
      </c>
      <c r="C20" s="1">
        <f t="shared" si="6"/>
        <v>2004.7216451947963</v>
      </c>
      <c r="D20" s="1">
        <f t="shared" si="7"/>
        <v>42547.3504198008</v>
      </c>
      <c r="E20" s="1">
        <f t="shared" si="8"/>
        <v>10009193.240355168</v>
      </c>
      <c r="F20" s="1">
        <f t="shared" si="9"/>
        <v>10054575</v>
      </c>
      <c r="G20" s="1">
        <f t="shared" si="10"/>
        <v>391.3620659612125</v>
      </c>
      <c r="H20" s="7">
        <f t="shared" si="11"/>
        <v>45381.75964483337</v>
      </c>
      <c r="I20" s="1">
        <f t="shared" si="12"/>
        <v>9.283600609245772</v>
      </c>
      <c r="J20" s="1">
        <f t="shared" si="13"/>
        <v>1.4754419864079162</v>
      </c>
    </row>
    <row r="21" spans="1:10" ht="12.75">
      <c r="A21" s="1">
        <f t="shared" si="4"/>
        <v>2009</v>
      </c>
      <c r="B21" s="1">
        <f t="shared" si="5"/>
        <v>832.1276712241174</v>
      </c>
      <c r="C21" s="1">
        <f t="shared" si="6"/>
        <v>2007.5134564456519</v>
      </c>
      <c r="D21" s="1">
        <f t="shared" si="7"/>
        <v>42553.516306508594</v>
      </c>
      <c r="E21" s="1">
        <f t="shared" si="8"/>
        <v>10009181.842565823</v>
      </c>
      <c r="F21" s="1">
        <f t="shared" si="9"/>
        <v>10054575.000000002</v>
      </c>
      <c r="G21" s="1">
        <f t="shared" si="10"/>
        <v>392.51305246420634</v>
      </c>
      <c r="H21" s="7">
        <f t="shared" si="11"/>
        <v>45393.15743417836</v>
      </c>
      <c r="I21" s="1">
        <f t="shared" si="12"/>
        <v>9.469272621430688</v>
      </c>
      <c r="J21" s="1">
        <f t="shared" si="13"/>
        <v>1.5197052460001537</v>
      </c>
    </row>
    <row r="22" spans="1:10" ht="12.75">
      <c r="A22" s="1">
        <f t="shared" si="4"/>
        <v>2010</v>
      </c>
      <c r="B22" s="1">
        <f t="shared" si="5"/>
        <v>834.5989351782079</v>
      </c>
      <c r="C22" s="1">
        <f t="shared" si="6"/>
        <v>2010.3367527160133</v>
      </c>
      <c r="D22" s="1">
        <f t="shared" si="7"/>
        <v>42559.96146930949</v>
      </c>
      <c r="E22" s="1">
        <f t="shared" si="8"/>
        <v>10009170.102842798</v>
      </c>
      <c r="F22" s="1">
        <f t="shared" si="9"/>
        <v>10054575.000000002</v>
      </c>
      <c r="G22" s="1">
        <f t="shared" si="10"/>
        <v>393.6787430085886</v>
      </c>
      <c r="H22" s="7">
        <f t="shared" si="11"/>
        <v>45404.89715720371</v>
      </c>
      <c r="I22" s="1">
        <f t="shared" si="12"/>
        <v>9.658658073859302</v>
      </c>
      <c r="J22" s="1">
        <f t="shared" si="13"/>
        <v>1.5652964033801582</v>
      </c>
    </row>
    <row r="23" spans="1:10" ht="12.75">
      <c r="A23" s="1">
        <f t="shared" si="4"/>
        <v>2011</v>
      </c>
      <c r="B23" s="1">
        <f t="shared" si="5"/>
        <v>837.1093319820793</v>
      </c>
      <c r="C23" s="1">
        <f t="shared" si="6"/>
        <v>2013.1907040712067</v>
      </c>
      <c r="D23" s="1">
        <f t="shared" si="7"/>
        <v>42566.68903586654</v>
      </c>
      <c r="E23" s="1">
        <f t="shared" si="8"/>
        <v>10009158.010928083</v>
      </c>
      <c r="F23" s="1">
        <f t="shared" si="9"/>
        <v>10054575.000000004</v>
      </c>
      <c r="G23" s="1">
        <f t="shared" si="10"/>
        <v>394.862892444377</v>
      </c>
      <c r="H23" s="7">
        <f t="shared" si="11"/>
        <v>45416.98907191983</v>
      </c>
      <c r="I23" s="1">
        <f t="shared" si="12"/>
        <v>9.851831235336487</v>
      </c>
      <c r="J23" s="1">
        <f t="shared" si="13"/>
        <v>1.6122552954815628</v>
      </c>
    </row>
    <row r="24" spans="1:10" ht="12.75">
      <c r="A24" s="1">
        <f t="shared" si="4"/>
        <v>2012</v>
      </c>
      <c r="B24" s="1">
        <f t="shared" si="5"/>
        <v>839.6655902710659</v>
      </c>
      <c r="C24" s="1">
        <f t="shared" si="6"/>
        <v>2016.075071595331</v>
      </c>
      <c r="D24" s="1">
        <f t="shared" si="7"/>
        <v>42573.703082211025</v>
      </c>
      <c r="E24" s="1">
        <f t="shared" si="8"/>
        <v>10009145.556255925</v>
      </c>
      <c r="F24" s="1">
        <f t="shared" si="9"/>
        <v>10054575.000000004</v>
      </c>
      <c r="G24" s="1">
        <f t="shared" si="10"/>
        <v>396.0686746561631</v>
      </c>
      <c r="H24" s="7">
        <f t="shared" si="11"/>
        <v>45429.44374407742</v>
      </c>
      <c r="I24" s="1">
        <f t="shared" si="12"/>
        <v>10.048867860043218</v>
      </c>
      <c r="J24" s="1">
        <f t="shared" si="13"/>
        <v>1.6606229543460098</v>
      </c>
    </row>
    <row r="25" spans="1:10" ht="12.75">
      <c r="A25" s="1">
        <f t="shared" si="4"/>
        <v>2013</v>
      </c>
      <c r="B25" s="1">
        <f t="shared" si="5"/>
        <v>842.2734847626425</v>
      </c>
      <c r="C25" s="1">
        <f t="shared" si="6"/>
        <v>2018.9900887740127</v>
      </c>
      <c r="D25" s="1">
        <f t="shared" si="7"/>
        <v>42581.00848286309</v>
      </c>
      <c r="E25" s="1">
        <f t="shared" si="8"/>
        <v>10009132.727943603</v>
      </c>
      <c r="F25" s="1">
        <f t="shared" si="9"/>
        <v>10054575.000000002</v>
      </c>
      <c r="G25" s="1">
        <f t="shared" si="10"/>
        <v>397.2988135672842</v>
      </c>
      <c r="H25" s="7">
        <f t="shared" si="11"/>
        <v>45442.27205639975</v>
      </c>
      <c r="I25" s="1">
        <f t="shared" si="12"/>
        <v>10.249845217244081</v>
      </c>
      <c r="J25" s="1">
        <f t="shared" si="13"/>
        <v>1.7104416429763902</v>
      </c>
    </row>
    <row r="26" spans="1:10" ht="12.75">
      <c r="A26" s="1">
        <f t="shared" si="4"/>
        <v>2014</v>
      </c>
      <c r="B26" s="1">
        <f t="shared" si="5"/>
        <v>844.9380548478174</v>
      </c>
      <c r="C26" s="1">
        <f t="shared" si="6"/>
        <v>2021.9363686351105</v>
      </c>
      <c r="D26" s="1">
        <f t="shared" si="7"/>
        <v>42588.610794608816</v>
      </c>
      <c r="E26" s="1">
        <f t="shared" si="8"/>
        <v>10009119.51478191</v>
      </c>
      <c r="F26" s="1">
        <f t="shared" si="9"/>
        <v>10054575.000000002</v>
      </c>
      <c r="G26" s="1">
        <f t="shared" si="10"/>
        <v>398.55568624897046</v>
      </c>
      <c r="H26" s="7">
        <f t="shared" si="11"/>
        <v>45455.485218091744</v>
      </c>
      <c r="I26" s="1">
        <f t="shared" si="12"/>
        <v>10.454842121588962</v>
      </c>
      <c r="J26" s="1">
        <f t="shared" si="13"/>
        <v>1.7617548922656816</v>
      </c>
    </row>
    <row r="27" spans="1:10" ht="12.75">
      <c r="A27" s="1">
        <f t="shared" si="4"/>
        <v>2015</v>
      </c>
      <c r="B27" s="1">
        <f t="shared" si="5"/>
        <v>847.6637767391874</v>
      </c>
      <c r="C27" s="1">
        <f t="shared" si="6"/>
        <v>2024.914831131945</v>
      </c>
      <c r="D27" s="1">
        <f t="shared" si="7"/>
        <v>42596.516166763366</v>
      </c>
      <c r="E27" s="1">
        <f t="shared" si="8"/>
        <v>10009105.905225368</v>
      </c>
      <c r="F27" s="1">
        <f t="shared" si="9"/>
        <v>10054575.000000002</v>
      </c>
      <c r="G27" s="1">
        <f t="shared" si="10"/>
        <v>399.84140412225815</v>
      </c>
      <c r="H27" s="7">
        <f t="shared" si="11"/>
        <v>45469.0947746345</v>
      </c>
      <c r="I27" s="1">
        <f t="shared" si="12"/>
        <v>10.663938964020742</v>
      </c>
      <c r="J27" s="1">
        <f t="shared" si="13"/>
        <v>1.814607539033652</v>
      </c>
    </row>
    <row r="28" spans="1:10" ht="12.75">
      <c r="A28" s="1">
        <f t="shared" si="4"/>
        <v>2016</v>
      </c>
      <c r="B28" s="1">
        <f t="shared" si="5"/>
        <v>850.4546991479621</v>
      </c>
      <c r="C28" s="1">
        <f t="shared" si="6"/>
        <v>2027.926646436642</v>
      </c>
      <c r="D28" s="1">
        <f t="shared" si="7"/>
        <v>42604.73127228893</v>
      </c>
      <c r="E28" s="1">
        <f t="shared" si="8"/>
        <v>10009091.88738213</v>
      </c>
      <c r="F28" s="1">
        <f t="shared" si="9"/>
        <v>10054575.000000002</v>
      </c>
      <c r="G28" s="1">
        <f t="shared" si="10"/>
        <v>401.1578769565859</v>
      </c>
      <c r="H28" s="7">
        <f t="shared" si="11"/>
        <v>45483.112617873536</v>
      </c>
      <c r="I28" s="1">
        <f t="shared" si="12"/>
        <v>10.877217743301157</v>
      </c>
      <c r="J28" s="1">
        <f t="shared" si="13"/>
        <v>1.869045765204662</v>
      </c>
    </row>
    <row r="29" spans="1:10" ht="12.75">
      <c r="A29" s="1">
        <f t="shared" si="4"/>
        <v>2017</v>
      </c>
      <c r="B29" s="1">
        <f t="shared" si="5"/>
        <v>853.314550324135</v>
      </c>
      <c r="C29" s="1">
        <f t="shared" si="6"/>
        <v>2030.9731907405296</v>
      </c>
      <c r="D29" s="1">
        <f t="shared" si="7"/>
        <v>42613.26325534508</v>
      </c>
      <c r="E29" s="1">
        <f t="shared" si="8"/>
        <v>10009077.449003592</v>
      </c>
      <c r="F29" s="1">
        <f t="shared" si="9"/>
        <v>10054575.000000002</v>
      </c>
      <c r="G29" s="1">
        <f t="shared" si="10"/>
        <v>402.506863360441</v>
      </c>
      <c r="H29" s="7">
        <f t="shared" si="11"/>
        <v>45497.550996409744</v>
      </c>
      <c r="I29" s="1">
        <f t="shared" si="12"/>
        <v>11.094762098167179</v>
      </c>
      <c r="J29" s="1">
        <f t="shared" si="13"/>
        <v>1.9251171381608014</v>
      </c>
    </row>
    <row r="30" spans="1:10" ht="12.75">
      <c r="A30" s="1">
        <f t="shared" si="4"/>
        <v>2018</v>
      </c>
      <c r="B30" s="1">
        <f t="shared" si="5"/>
        <v>856.2468226143792</v>
      </c>
      <c r="C30" s="1">
        <f t="shared" si="6"/>
        <v>2034.0560118885853</v>
      </c>
      <c r="D30" s="1">
        <f t="shared" si="7"/>
        <v>42622.119691799075</v>
      </c>
      <c r="E30" s="1">
        <f t="shared" si="8"/>
        <v>10009062.5774737</v>
      </c>
      <c r="F30" s="1">
        <f t="shared" si="9"/>
        <v>10054575.000000002</v>
      </c>
      <c r="G30" s="1">
        <f t="shared" si="10"/>
        <v>403.89001066715997</v>
      </c>
      <c r="H30" s="7">
        <f t="shared" si="11"/>
        <v>45512.42252630204</v>
      </c>
      <c r="I30" s="1">
        <f t="shared" si="12"/>
        <v>11.316657340130526</v>
      </c>
      <c r="J30" s="1">
        <f t="shared" si="13"/>
        <v>1.9828706523056256</v>
      </c>
    </row>
    <row r="31" spans="1:10" ht="12.75">
      <c r="A31" s="1">
        <f t="shared" si="4"/>
        <v>2019</v>
      </c>
      <c r="B31" s="1">
        <f t="shared" si="5"/>
        <v>859.2548393728381</v>
      </c>
      <c r="C31" s="1">
        <f t="shared" si="6"/>
        <v>2037.1768027484356</v>
      </c>
      <c r="D31" s="1">
        <f t="shared" si="7"/>
        <v>42631.308559969824</v>
      </c>
      <c r="E31" s="1">
        <f t="shared" si="8"/>
        <v>10009047.25979791</v>
      </c>
      <c r="F31" s="1">
        <f t="shared" si="9"/>
        <v>10054575.000000002</v>
      </c>
      <c r="G31" s="1">
        <f t="shared" si="10"/>
        <v>405.3088864966217</v>
      </c>
      <c r="H31" s="7">
        <f t="shared" si="11"/>
        <v>45527.740202091096</v>
      </c>
      <c r="I31" s="1">
        <f t="shared" si="12"/>
        <v>11.542990486933133</v>
      </c>
      <c r="J31" s="1">
        <f t="shared" si="13"/>
        <v>2.042356771874794</v>
      </c>
    </row>
    <row r="32" spans="1:10" ht="12.75">
      <c r="A32" s="1">
        <f t="shared" si="4"/>
        <v>2020</v>
      </c>
      <c r="B32" s="1">
        <f t="shared" si="5"/>
        <v>862.3418080235247</v>
      </c>
      <c r="C32" s="1">
        <f t="shared" si="6"/>
        <v>2040.3373806649436</v>
      </c>
      <c r="D32" s="1">
        <f t="shared" si="7"/>
        <v>42640.83821946537</v>
      </c>
      <c r="E32" s="1">
        <f t="shared" si="8"/>
        <v>10009031.482591847</v>
      </c>
      <c r="F32" s="1">
        <f t="shared" si="9"/>
        <v>10054575</v>
      </c>
      <c r="G32" s="1">
        <f t="shared" si="10"/>
        <v>406.7650037846814</v>
      </c>
      <c r="H32" s="7">
        <f t="shared" si="11"/>
        <v>45543.517408153835</v>
      </c>
      <c r="I32" s="1">
        <f t="shared" si="12"/>
        <v>11.773850296671798</v>
      </c>
      <c r="J32" s="1">
        <f t="shared" si="13"/>
        <v>2.103627475031038</v>
      </c>
    </row>
    <row r="33" spans="1:10" ht="12.75">
      <c r="A33" s="1">
        <f t="shared" si="4"/>
        <v>2021</v>
      </c>
      <c r="B33" s="1">
        <f t="shared" si="5"/>
        <v>865.5108622588626</v>
      </c>
      <c r="C33" s="1">
        <f t="shared" si="6"/>
        <v>2043.5396717053457</v>
      </c>
      <c r="D33" s="1">
        <f t="shared" si="7"/>
        <v>42650.717396434244</v>
      </c>
      <c r="E33" s="1">
        <f t="shared" si="8"/>
        <v>10009015.232069602</v>
      </c>
      <c r="F33" s="1">
        <f t="shared" si="9"/>
        <v>10054575</v>
      </c>
      <c r="G33" s="1">
        <f t="shared" si="10"/>
        <v>408.25984068814273</v>
      </c>
      <c r="H33" s="7">
        <f t="shared" si="11"/>
        <v>45559.767930398455</v>
      </c>
      <c r="I33" s="1">
        <f t="shared" si="12"/>
        <v>12.00932730260523</v>
      </c>
      <c r="J33" s="1">
        <f t="shared" si="13"/>
        <v>2.1667362992819696</v>
      </c>
    </row>
    <row r="34" spans="1:10" ht="12.75">
      <c r="A34" s="1">
        <f t="shared" si="4"/>
        <v>2022</v>
      </c>
      <c r="B34" s="1">
        <f t="shared" si="5"/>
        <v>868.7650957193364</v>
      </c>
      <c r="C34" s="1">
        <f t="shared" si="6"/>
        <v>2046.785698677934</v>
      </c>
      <c r="D34" s="1">
        <f t="shared" si="7"/>
        <v>42660.955173913135</v>
      </c>
      <c r="E34" s="1">
        <f t="shared" si="8"/>
        <v>10008998.49403169</v>
      </c>
      <c r="F34" s="1">
        <f t="shared" si="9"/>
        <v>10054575</v>
      </c>
      <c r="G34" s="1">
        <f t="shared" si="10"/>
        <v>409.79485647138506</v>
      </c>
      <c r="H34" s="7">
        <f t="shared" si="11"/>
        <v>45576.505968310405</v>
      </c>
      <c r="I34" s="1">
        <f t="shared" si="12"/>
        <v>12.249513848657338</v>
      </c>
      <c r="J34" s="1">
        <f t="shared" si="13"/>
        <v>2.2317383882604283</v>
      </c>
    </row>
    <row r="35" spans="1:10" ht="12.75">
      <c r="A35" s="1">
        <f t="shared" si="4"/>
        <v>2023</v>
      </c>
      <c r="B35" s="1">
        <f t="shared" si="5"/>
        <v>872.1075889968038</v>
      </c>
      <c r="C35" s="1">
        <f t="shared" si="6"/>
        <v>2050.0775721257064</v>
      </c>
      <c r="D35" s="1">
        <f t="shared" si="7"/>
        <v>42671.56098623721</v>
      </c>
      <c r="E35" s="1">
        <f t="shared" si="8"/>
        <v>10008981.253852641</v>
      </c>
      <c r="F35" s="1">
        <f t="shared" si="9"/>
        <v>10054575</v>
      </c>
      <c r="G35" s="1">
        <f t="shared" si="10"/>
        <v>411.37150424377535</v>
      </c>
      <c r="H35" s="7">
        <f t="shared" si="11"/>
        <v>45593.74614735972</v>
      </c>
      <c r="I35" s="1">
        <f t="shared" si="12"/>
        <v>12.494504125630485</v>
      </c>
      <c r="J35" s="1">
        <f t="shared" si="13"/>
        <v>2.298690539908241</v>
      </c>
    </row>
    <row r="36" spans="1:10" ht="12.75">
      <c r="A36" s="1">
        <f t="shared" si="4"/>
        <v>2024</v>
      </c>
      <c r="B36" s="1">
        <f t="shared" si="5"/>
        <v>875.5414314093838</v>
      </c>
      <c r="C36" s="1">
        <f t="shared" si="6"/>
        <v>2053.4174836679927</v>
      </c>
      <c r="D36" s="1">
        <f t="shared" si="7"/>
        <v>42682.54461670313</v>
      </c>
      <c r="E36" s="1">
        <f t="shared" si="8"/>
        <v>10008963.49646822</v>
      </c>
      <c r="F36" s="1">
        <f t="shared" si="9"/>
        <v>10054575</v>
      </c>
      <c r="G36" s="1">
        <f t="shared" si="10"/>
        <v>412.9912412308414</v>
      </c>
      <c r="H36" s="7">
        <f t="shared" si="11"/>
        <v>45611.50353178051</v>
      </c>
      <c r="I36" s="1">
        <f t="shared" si="12"/>
        <v>12.744394208143094</v>
      </c>
      <c r="J36" s="1">
        <f t="shared" si="13"/>
        <v>2.367651256105488</v>
      </c>
    </row>
    <row r="37" spans="1:10" ht="12.75">
      <c r="A37" s="1">
        <f t="shared" si="4"/>
        <v>2025</v>
      </c>
      <c r="B37" s="1">
        <f t="shared" si="5"/>
        <v>879.0697386858166</v>
      </c>
      <c r="C37" s="1">
        <f t="shared" si="6"/>
        <v>2056.8077011978803</v>
      </c>
      <c r="D37" s="1">
        <f t="shared" si="7"/>
        <v>42693.91619785023</v>
      </c>
      <c r="E37" s="1">
        <f t="shared" si="8"/>
        <v>10008945.206362266</v>
      </c>
      <c r="F37" s="1">
        <f t="shared" si="9"/>
        <v>10054575</v>
      </c>
      <c r="G37" s="1">
        <f t="shared" si="10"/>
        <v>414.6555371159512</v>
      </c>
      <c r="H37" s="7">
        <f t="shared" si="11"/>
        <v>45629.79363773393</v>
      </c>
      <c r="I37" s="1">
        <f t="shared" si="12"/>
        <v>12.999282092305956</v>
      </c>
      <c r="J37" s="1">
        <f t="shared" si="13"/>
        <v>2.4386807937886528</v>
      </c>
    </row>
    <row r="38" spans="1:10" ht="12.75">
      <c r="A38" s="1">
        <f t="shared" si="4"/>
        <v>2026</v>
      </c>
      <c r="B38" s="1">
        <f t="shared" si="5"/>
        <v>882.6956674536832</v>
      </c>
      <c r="C38" s="1">
        <f t="shared" si="6"/>
        <v>2060.2505655491605</v>
      </c>
      <c r="D38" s="1">
        <f t="shared" si="7"/>
        <v>42705.686213863104</v>
      </c>
      <c r="E38" s="1">
        <f t="shared" si="8"/>
        <v>10008926.367553134</v>
      </c>
      <c r="F38" s="1">
        <f t="shared" si="9"/>
        <v>10054575</v>
      </c>
      <c r="G38" s="1">
        <f t="shared" si="10"/>
        <v>416.36588087437883</v>
      </c>
      <c r="H38" s="7">
        <f t="shared" si="11"/>
        <v>45648.632446865944</v>
      </c>
      <c r="I38" s="1">
        <f t="shared" si="12"/>
        <v>13.259267734152074</v>
      </c>
      <c r="J38" s="1">
        <f t="shared" si="13"/>
        <v>2.5118412176023126</v>
      </c>
    </row>
    <row r="39" spans="1:10" ht="12.75">
      <c r="A39" s="1">
        <f t="shared" si="4"/>
        <v>2027</v>
      </c>
      <c r="B39" s="1">
        <f t="shared" si="5"/>
        <v>886.4224272345937</v>
      </c>
      <c r="C39" s="1">
        <f t="shared" si="6"/>
        <v>2063.748488329729</v>
      </c>
      <c r="D39" s="1">
        <f t="shared" si="7"/>
        <v>42717.8655047076</v>
      </c>
      <c r="E39" s="1">
        <f t="shared" si="8"/>
        <v>10008906.963579727</v>
      </c>
      <c r="F39" s="1">
        <f t="shared" si="9"/>
        <v>10054575</v>
      </c>
      <c r="G39" s="1">
        <f t="shared" si="10"/>
        <v>418.1237864314121</v>
      </c>
      <c r="H39" s="7">
        <f t="shared" si="11"/>
        <v>45668.03642027193</v>
      </c>
      <c r="I39" s="1">
        <f t="shared" si="12"/>
        <v>13.524453088835116</v>
      </c>
      <c r="J39" s="1">
        <f t="shared" si="13"/>
        <v>2.5871964541303814</v>
      </c>
    </row>
    <row r="40" spans="1:10" ht="12.75">
      <c r="A40" s="1">
        <f t="shared" si="4"/>
        <v>2028</v>
      </c>
      <c r="B40" s="1">
        <f t="shared" si="5"/>
        <v>890.2532904992111</v>
      </c>
      <c r="C40" s="1">
        <f t="shared" si="6"/>
        <v>2067.3039506837436</v>
      </c>
      <c r="D40" s="1">
        <f t="shared" si="7"/>
        <v>42730.465271697125</v>
      </c>
      <c r="E40" s="1">
        <f t="shared" si="8"/>
        <v>10008886.977487119</v>
      </c>
      <c r="F40" s="1">
        <f t="shared" si="9"/>
        <v>10054574.999999998</v>
      </c>
      <c r="G40" s="1">
        <f t="shared" si="10"/>
        <v>419.9307974052882</v>
      </c>
      <c r="H40" s="7">
        <f t="shared" si="11"/>
        <v>45688.02251288008</v>
      </c>
      <c r="I40" s="1">
        <f t="shared" si="12"/>
        <v>13.79494215061182</v>
      </c>
      <c r="J40" s="1">
        <f t="shared" si="13"/>
        <v>2.664812347754293</v>
      </c>
    </row>
    <row r="41" spans="1:10" ht="12.75">
      <c r="A41" s="1">
        <f t="shared" si="4"/>
        <v>2029</v>
      </c>
      <c r="B41" s="1">
        <f t="shared" si="5"/>
        <v>894.1916012169644</v>
      </c>
      <c r="C41" s="1">
        <f t="shared" si="6"/>
        <v>2070.919502796212</v>
      </c>
      <c r="D41" s="1">
        <f t="shared" si="7"/>
        <v>42743.49708425331</v>
      </c>
      <c r="E41" s="1">
        <f t="shared" si="8"/>
        <v>10008866.391811732</v>
      </c>
      <c r="F41" s="1">
        <f t="shared" si="9"/>
        <v>10054574.999999998</v>
      </c>
      <c r="G41" s="1">
        <f t="shared" si="10"/>
        <v>421.7884911400775</v>
      </c>
      <c r="H41" s="7">
        <f t="shared" si="11"/>
        <v>45708.60818826649</v>
      </c>
      <c r="I41" s="1">
        <f t="shared" si="12"/>
        <v>14.070840993624053</v>
      </c>
      <c r="J41" s="1">
        <f t="shared" si="13"/>
        <v>2.744756718186922</v>
      </c>
    </row>
    <row r="42" spans="1:10" ht="12.75">
      <c r="A42" s="1">
        <f t="shared" si="4"/>
        <v>2030</v>
      </c>
      <c r="B42" s="1">
        <f t="shared" si="5"/>
        <v>898.2407822426262</v>
      </c>
      <c r="C42" s="1">
        <f t="shared" si="6"/>
        <v>2074.5977639940397</v>
      </c>
      <c r="D42" s="1">
        <f t="shared" si="7"/>
        <v>42756.97288767781</v>
      </c>
      <c r="E42" s="1">
        <f t="shared" si="8"/>
        <v>10008845.188566085</v>
      </c>
      <c r="F42" s="1">
        <f t="shared" si="9"/>
        <v>10054575</v>
      </c>
      <c r="G42" s="1">
        <f t="shared" si="10"/>
        <v>423.698482189918</v>
      </c>
      <c r="H42" s="7">
        <f t="shared" si="11"/>
        <v>45729.811433914474</v>
      </c>
      <c r="I42" s="1">
        <f t="shared" si="12"/>
        <v>14.352257813496538</v>
      </c>
      <c r="J42" s="1">
        <f t="shared" si="13"/>
        <v>2.827099419732529</v>
      </c>
    </row>
    <row r="43" spans="1:10" ht="12.75">
      <c r="A43" s="1">
        <f t="shared" si="4"/>
        <v>2031</v>
      </c>
      <c r="B43" s="1">
        <f t="shared" si="5"/>
        <v>902.4043418091276</v>
      </c>
      <c r="C43" s="1">
        <f t="shared" si="6"/>
        <v>2078.341423329296</v>
      </c>
      <c r="D43" s="1">
        <f t="shared" si="7"/>
        <v>42770.90501179349</v>
      </c>
      <c r="E43" s="1">
        <f t="shared" si="8"/>
        <v>10008823.349223068</v>
      </c>
      <c r="F43" s="1">
        <f t="shared" si="9"/>
        <v>10054575</v>
      </c>
      <c r="G43" s="1">
        <f t="shared" si="10"/>
        <v>425.6624253816639</v>
      </c>
      <c r="H43" s="7">
        <f t="shared" si="11"/>
        <v>45751.650776931914</v>
      </c>
      <c r="I43" s="1">
        <f t="shared" si="12"/>
        <v>14.639302969766467</v>
      </c>
      <c r="J43" s="1">
        <f t="shared" si="13"/>
        <v>2.9119124023245053</v>
      </c>
    </row>
    <row r="44" spans="1:10" ht="12.75">
      <c r="A44" s="1">
        <f t="shared" si="4"/>
        <v>2032</v>
      </c>
      <c r="B44" s="1">
        <f t="shared" si="5"/>
        <v>906.6858793388275</v>
      </c>
      <c r="C44" s="1">
        <f t="shared" si="6"/>
        <v>2082.15324055537</v>
      </c>
      <c r="D44" s="1">
        <f t="shared" si="7"/>
        <v>42785.30618034567</v>
      </c>
      <c r="E44" s="1">
        <f t="shared" si="8"/>
        <v>10008800.85469976</v>
      </c>
      <c r="F44" s="1">
        <f t="shared" si="9"/>
        <v>10054575</v>
      </c>
      <c r="G44" s="1">
        <f t="shared" si="10"/>
        <v>427.68201855605065</v>
      </c>
      <c r="H44" s="7">
        <f t="shared" si="11"/>
        <v>45774.14530023987</v>
      </c>
      <c r="I44" s="1">
        <f t="shared" si="12"/>
        <v>14.932089029161796</v>
      </c>
      <c r="J44" s="1">
        <f t="shared" si="13"/>
        <v>2.9992697743942407</v>
      </c>
    </row>
    <row r="45" spans="1:10" ht="12.75">
      <c r="A45" s="1">
        <f t="shared" si="4"/>
        <v>2033</v>
      </c>
      <c r="B45" s="1">
        <f t="shared" si="5"/>
        <v>911.0890907405583</v>
      </c>
      <c r="C45" s="1">
        <f t="shared" si="6"/>
        <v>2086.0360474263</v>
      </c>
      <c r="D45" s="1">
        <f t="shared" si="7"/>
        <v>42800.1895210802</v>
      </c>
      <c r="E45" s="1">
        <f t="shared" si="8"/>
        <v>10008777.685340753</v>
      </c>
      <c r="F45" s="1">
        <f t="shared" si="9"/>
        <v>10054575</v>
      </c>
      <c r="G45" s="1">
        <f t="shared" si="10"/>
        <v>429.75900506630103</v>
      </c>
      <c r="H45" s="7">
        <f t="shared" si="11"/>
        <v>45797.31465924706</v>
      </c>
      <c r="I45" s="1">
        <f t="shared" si="12"/>
        <v>15.23073080974503</v>
      </c>
      <c r="J45" s="1">
        <f t="shared" si="13"/>
        <v>3.0892478676260677</v>
      </c>
    </row>
    <row r="46" spans="1:10" ht="12.75">
      <c r="A46" s="1">
        <f t="shared" si="4"/>
        <v>2034</v>
      </c>
      <c r="B46" s="1">
        <f t="shared" si="5"/>
        <v>915.6177733245274</v>
      </c>
      <c r="C46" s="1">
        <f t="shared" si="6"/>
        <v>2089.992749264953</v>
      </c>
      <c r="D46" s="1">
        <f t="shared" si="7"/>
        <v>42815.56857643499</v>
      </c>
      <c r="E46" s="1">
        <f t="shared" si="8"/>
        <v>10008753.820900975</v>
      </c>
      <c r="F46" s="1">
        <f t="shared" si="9"/>
        <v>10054575</v>
      </c>
      <c r="G46" s="1">
        <f t="shared" si="10"/>
        <v>431.8951760964752</v>
      </c>
      <c r="H46" s="7">
        <f t="shared" si="11"/>
        <v>45821.17909902447</v>
      </c>
      <c r="I46" s="1">
        <f t="shared" si="12"/>
        <v>15.535345425939934</v>
      </c>
      <c r="J46" s="1">
        <f t="shared" si="13"/>
        <v>3.1819253036548494</v>
      </c>
    </row>
    <row r="47" spans="1:10" ht="12.75">
      <c r="A47" s="1">
        <f t="shared" si="4"/>
        <v>2035</v>
      </c>
      <c r="B47" s="1">
        <f t="shared" si="5"/>
        <v>920.2758304394903</v>
      </c>
      <c r="C47" s="1">
        <f t="shared" si="6"/>
        <v>2094.026326757857</v>
      </c>
      <c r="D47" s="1">
        <f t="shared" si="7"/>
        <v>42831.45731479785</v>
      </c>
      <c r="E47" s="1">
        <f t="shared" si="8"/>
        <v>10008729.240528004</v>
      </c>
      <c r="F47" s="1">
        <f t="shared" si="9"/>
        <v>10054575</v>
      </c>
      <c r="G47" s="1">
        <f t="shared" si="10"/>
        <v>434.0923728488161</v>
      </c>
      <c r="H47" s="7">
        <f t="shared" si="11"/>
        <v>45845.759471995196</v>
      </c>
      <c r="I47" s="1">
        <f t="shared" si="12"/>
        <v>15.846052334458731</v>
      </c>
      <c r="J47" s="1">
        <f t="shared" si="13"/>
        <v>3.277383062764495</v>
      </c>
    </row>
    <row r="48" spans="1:10" ht="12.75">
      <c r="A48" s="1">
        <f t="shared" si="4"/>
        <v>2036</v>
      </c>
      <c r="B48" s="1">
        <f t="shared" si="5"/>
        <v>925.0672759148899</v>
      </c>
      <c r="C48" s="1">
        <f t="shared" si="6"/>
        <v>2098.1398379440084</v>
      </c>
      <c r="D48" s="1">
        <f t="shared" si="7"/>
        <v>42847.87014229616</v>
      </c>
      <c r="E48" s="1">
        <f t="shared" si="8"/>
        <v>10008703.922743844</v>
      </c>
      <c r="F48" s="1">
        <f t="shared" si="9"/>
        <v>10054574.999999998</v>
      </c>
      <c r="G48" s="1">
        <f t="shared" si="10"/>
        <v>436.352488639099</v>
      </c>
      <c r="H48" s="7">
        <f t="shared" si="11"/>
        <v>45871.077256155055</v>
      </c>
      <c r="I48" s="1">
        <f t="shared" si="12"/>
        <v>16.162973381147907</v>
      </c>
      <c r="J48" s="1">
        <f t="shared" si="13"/>
        <v>3.3757045546474296</v>
      </c>
    </row>
    <row r="49" spans="1:10" ht="12.75">
      <c r="A49" s="1">
        <f t="shared" si="4"/>
        <v>2037</v>
      </c>
      <c r="B49" s="1">
        <f t="shared" si="5"/>
        <v>929.996238373629</v>
      </c>
      <c r="C49" s="1">
        <f t="shared" si="6"/>
        <v>2102.336420372491</v>
      </c>
      <c r="D49" s="1">
        <f t="shared" si="7"/>
        <v>42864.821915093584</v>
      </c>
      <c r="E49" s="1">
        <f t="shared" si="8"/>
        <v>10008677.845426159</v>
      </c>
      <c r="F49" s="1">
        <f t="shared" si="9"/>
        <v>10054574.999999998</v>
      </c>
      <c r="G49" s="1">
        <f t="shared" si="10"/>
        <v>438.67747093095704</v>
      </c>
      <c r="H49" s="7">
        <f t="shared" si="11"/>
        <v>45897.1545738397</v>
      </c>
      <c r="I49" s="1">
        <f t="shared" si="12"/>
        <v>16.48623284877086</v>
      </c>
      <c r="J49" s="1">
        <f t="shared" si="13"/>
        <v>3.476975691286853</v>
      </c>
    </row>
    <row r="50" spans="1:10" ht="12.75">
      <c r="A50" s="1">
        <f t="shared" si="4"/>
        <v>2038</v>
      </c>
      <c r="B50" s="1">
        <f t="shared" si="5"/>
        <v>935.0669654677693</v>
      </c>
      <c r="C50" s="1">
        <f t="shared" si="6"/>
        <v>2106.619293409643</v>
      </c>
      <c r="D50" s="1">
        <f t="shared" si="7"/>
        <v>42882.32795217748</v>
      </c>
      <c r="E50" s="1">
        <f t="shared" si="8"/>
        <v>10008650.985788943</v>
      </c>
      <c r="F50" s="1">
        <f t="shared" si="9"/>
        <v>10054574.999999998</v>
      </c>
      <c r="G50" s="1">
        <f t="shared" si="10"/>
        <v>441.0693233338534</v>
      </c>
      <c r="H50" s="7">
        <f t="shared" si="11"/>
        <v>45924.01421105489</v>
      </c>
      <c r="I50" s="1">
        <f t="shared" si="12"/>
        <v>16.81595750574628</v>
      </c>
      <c r="J50" s="1">
        <f t="shared" si="13"/>
        <v>3.581284962025458</v>
      </c>
    </row>
    <row r="51" spans="1:10" ht="12.75">
      <c r="A51" s="1">
        <f t="shared" si="4"/>
        <v>2039</v>
      </c>
      <c r="B51" s="1">
        <f t="shared" si="5"/>
        <v>940.2838280789827</v>
      </c>
      <c r="C51" s="1">
        <f t="shared" si="6"/>
        <v>2110.9917606811628</v>
      </c>
      <c r="D51" s="1">
        <f t="shared" si="7"/>
        <v>42900.40404862639</v>
      </c>
      <c r="E51" s="1">
        <f t="shared" si="8"/>
        <v>10008623.32036261</v>
      </c>
      <c r="F51" s="1">
        <f t="shared" si="9"/>
        <v>10054574.999999998</v>
      </c>
      <c r="G51" s="1">
        <f t="shared" si="10"/>
        <v>443.53010758442576</v>
      </c>
      <c r="H51" s="7">
        <f t="shared" si="11"/>
        <v>45951.679637386536</v>
      </c>
      <c r="I51" s="1">
        <f t="shared" si="12"/>
        <v>17.152276655861208</v>
      </c>
      <c r="J51" s="1">
        <f t="shared" si="13"/>
        <v>3.6887235108862213</v>
      </c>
    </row>
    <row r="52" spans="1:10" ht="12.75">
      <c r="A52" s="1">
        <f t="shared" si="4"/>
        <v>2040</v>
      </c>
      <c r="B52" s="1">
        <f t="shared" si="5"/>
        <v>945.651324517369</v>
      </c>
      <c r="C52" s="1">
        <f t="shared" si="6"/>
        <v>2115.4572126382204</v>
      </c>
      <c r="D52" s="1">
        <f t="shared" si="7"/>
        <v>42919.066489352546</v>
      </c>
      <c r="E52" s="1">
        <f t="shared" si="8"/>
        <v>10008594.824973488</v>
      </c>
      <c r="F52" s="1">
        <f t="shared" si="9"/>
        <v>10054574.999999996</v>
      </c>
      <c r="G52" s="1">
        <f t="shared" si="10"/>
        <v>446.0619455270608</v>
      </c>
      <c r="H52" s="7">
        <f t="shared" si="11"/>
        <v>45980.175026508135</v>
      </c>
      <c r="I52" s="1">
        <f t="shared" si="12"/>
        <v>17.49532218897843</v>
      </c>
      <c r="J52" s="1">
        <f t="shared" si="13"/>
        <v>3.799385216212808</v>
      </c>
    </row>
    <row r="53" spans="1:10" ht="12.75">
      <c r="A53" s="1">
        <f t="shared" si="4"/>
        <v>2041</v>
      </c>
      <c r="B53" s="1">
        <f t="shared" si="5"/>
        <v>951.17408474583</v>
      </c>
      <c r="C53" s="1">
        <f t="shared" si="6"/>
        <v>2120.019129239546</v>
      </c>
      <c r="D53" s="1">
        <f t="shared" si="7"/>
        <v>42938.332063318</v>
      </c>
      <c r="E53" s="1">
        <f t="shared" si="8"/>
        <v>10008565.474722693</v>
      </c>
      <c r="F53" s="1">
        <f t="shared" si="9"/>
        <v>10054574.999999996</v>
      </c>
      <c r="G53" s="1">
        <f t="shared" si="10"/>
        <v>448.6670211065236</v>
      </c>
      <c r="H53" s="7">
        <f t="shared" si="11"/>
        <v>46009.52527730337</v>
      </c>
      <c r="I53" s="1">
        <f t="shared" si="12"/>
        <v>17.845228632757998</v>
      </c>
      <c r="J53" s="1">
        <f t="shared" si="13"/>
        <v>3.9133667726991925</v>
      </c>
    </row>
    <row r="54" spans="1:10" ht="12.75">
      <c r="A54" s="1">
        <f t="shared" si="4"/>
        <v>2042</v>
      </c>
      <c r="B54" s="1">
        <f t="shared" si="5"/>
        <v>956.8568746521706</v>
      </c>
      <c r="C54" s="1">
        <f t="shared" si="6"/>
        <v>2124.6810827437494</v>
      </c>
      <c r="D54" s="1">
        <f t="shared" si="7"/>
        <v>42958.21807822656</v>
      </c>
      <c r="E54" s="1">
        <f t="shared" si="8"/>
        <v>10008535.243964374</v>
      </c>
      <c r="F54" s="1">
        <f t="shared" si="9"/>
        <v>10054574.999999996</v>
      </c>
      <c r="G54" s="1">
        <f t="shared" si="10"/>
        <v>451.34758238309934</v>
      </c>
      <c r="H54" s="7">
        <f t="shared" si="11"/>
        <v>46039.75603562248</v>
      </c>
      <c r="I54" s="1">
        <f t="shared" si="12"/>
        <v>18.202133205413162</v>
      </c>
      <c r="J54" s="1">
        <f t="shared" si="13"/>
        <v>4.030767775880168</v>
      </c>
    </row>
    <row r="55" spans="1:10" ht="12.75">
      <c r="A55" s="1">
        <f t="shared" si="4"/>
        <v>2043</v>
      </c>
      <c r="B55" s="1">
        <f t="shared" si="5"/>
        <v>962.7046003871666</v>
      </c>
      <c r="C55" s="1">
        <f t="shared" si="6"/>
        <v>2129.446740607957</v>
      </c>
      <c r="D55" s="1">
        <f t="shared" si="7"/>
        <v>42978.74237569603</v>
      </c>
      <c r="E55" s="1">
        <f t="shared" si="8"/>
        <v>10008504.106283305</v>
      </c>
      <c r="F55" s="1">
        <f t="shared" si="9"/>
        <v>10054574.999999996</v>
      </c>
      <c r="G55" s="1">
        <f t="shared" si="10"/>
        <v>454.10594357885213</v>
      </c>
      <c r="H55" s="7">
        <f t="shared" si="11"/>
        <v>46070.89371669115</v>
      </c>
      <c r="I55" s="1">
        <f t="shared" si="12"/>
        <v>18.56617586952142</v>
      </c>
      <c r="J55" s="1">
        <f t="shared" si="13"/>
        <v>4.151690809156572</v>
      </c>
    </row>
    <row r="56" spans="1:10" ht="12.75">
      <c r="A56" s="1">
        <f t="shared" si="4"/>
        <v>2044</v>
      </c>
      <c r="B56" s="1">
        <f t="shared" si="5"/>
        <v>968.7223127837956</v>
      </c>
      <c r="C56" s="1">
        <f t="shared" si="6"/>
        <v>2134.319868490301</v>
      </c>
      <c r="D56" s="1">
        <f t="shared" si="7"/>
        <v>42999.923346917785</v>
      </c>
      <c r="E56" s="1">
        <f t="shared" si="8"/>
        <v>10008472.034471804</v>
      </c>
      <c r="F56" s="1">
        <f t="shared" si="9"/>
        <v>10054574.999999996</v>
      </c>
      <c r="G56" s="1">
        <f t="shared" si="10"/>
        <v>456.9444871621677</v>
      </c>
      <c r="H56" s="7">
        <f t="shared" si="11"/>
        <v>46102.96552819188</v>
      </c>
      <c r="I56" s="1">
        <f t="shared" si="12"/>
        <v>18.937499386911853</v>
      </c>
      <c r="J56" s="1">
        <f t="shared" si="13"/>
        <v>4.2762415334312704</v>
      </c>
    </row>
    <row r="57" spans="1:10" ht="12.75">
      <c r="A57" s="1">
        <f t="shared" si="4"/>
        <v>2045</v>
      </c>
      <c r="B57" s="1">
        <f t="shared" si="5"/>
        <v>974.9152118704425</v>
      </c>
      <c r="C57" s="1">
        <f t="shared" si="6"/>
        <v>2139.304333354931</v>
      </c>
      <c r="D57" s="1">
        <f t="shared" si="7"/>
        <v>43021.77994881227</v>
      </c>
      <c r="E57" s="1">
        <f t="shared" si="8"/>
        <v>10008439.000505958</v>
      </c>
      <c r="F57" s="1">
        <f t="shared" si="9"/>
        <v>10054574.999999996</v>
      </c>
      <c r="G57" s="1">
        <f t="shared" si="10"/>
        <v>459.8656659766238</v>
      </c>
      <c r="H57" s="7">
        <f t="shared" si="11"/>
        <v>46135.99949403764</v>
      </c>
      <c r="I57" s="1">
        <f t="shared" si="12"/>
        <v>19.316249374650084</v>
      </c>
      <c r="J57" s="1">
        <f t="shared" si="13"/>
        <v>4.404528779434209</v>
      </c>
    </row>
    <row r="58" spans="1:10" ht="12.75">
      <c r="A58" s="1">
        <f t="shared" si="4"/>
        <v>2046</v>
      </c>
      <c r="B58" s="1">
        <f t="shared" si="5"/>
        <v>981.2886514890523</v>
      </c>
      <c r="C58" s="1">
        <f t="shared" si="6"/>
        <v>2144.40410667917</v>
      </c>
      <c r="D58" s="1">
        <f t="shared" si="7"/>
        <v>43044.33172069055</v>
      </c>
      <c r="E58" s="1">
        <f t="shared" si="8"/>
        <v>10008404.975521136</v>
      </c>
      <c r="F58" s="1">
        <f t="shared" si="9"/>
        <v>10054574.999999994</v>
      </c>
      <c r="G58" s="1">
        <f t="shared" si="10"/>
        <v>462.87200541936426</v>
      </c>
      <c r="H58" s="7">
        <f t="shared" si="11"/>
        <v>46170.02447885877</v>
      </c>
      <c r="I58" s="1">
        <f t="shared" si="12"/>
        <v>19.702574362143086</v>
      </c>
      <c r="J58" s="1">
        <f t="shared" si="13"/>
        <v>4.536664642817234</v>
      </c>
    </row>
    <row r="59" spans="1:10" ht="12.75">
      <c r="A59" s="1">
        <f t="shared" si="4"/>
        <v>2047</v>
      </c>
      <c r="B59" s="1">
        <f t="shared" si="5"/>
        <v>987.8481440277948</v>
      </c>
      <c r="C59" s="1">
        <f t="shared" si="6"/>
        <v>2149.6232677631665</v>
      </c>
      <c r="D59" s="1">
        <f t="shared" si="7"/>
        <v>43067.598801433574</v>
      </c>
      <c r="E59" s="1">
        <f t="shared" si="8"/>
        <v>10008369.92978677</v>
      </c>
      <c r="F59" s="1">
        <f t="shared" si="9"/>
        <v>10054574.999999994</v>
      </c>
      <c r="G59" s="1">
        <f t="shared" si="10"/>
        <v>465.9661056734881</v>
      </c>
      <c r="H59" s="7">
        <f t="shared" si="11"/>
        <v>46205.070213224535</v>
      </c>
      <c r="I59" s="1">
        <f t="shared" si="12"/>
        <v>20.096625849385948</v>
      </c>
      <c r="J59" s="1">
        <f t="shared" si="13"/>
        <v>4.672764582101752</v>
      </c>
    </row>
    <row r="60" spans="1:10" ht="12.75">
      <c r="A60" s="1">
        <f t="shared" si="4"/>
        <v>2048</v>
      </c>
      <c r="B60" s="1">
        <f t="shared" si="5"/>
        <v>994.5993652767064</v>
      </c>
      <c r="C60" s="1">
        <f t="shared" si="6"/>
        <v>2154.966007142997</v>
      </c>
      <c r="D60" s="1">
        <f t="shared" si="7"/>
        <v>43091.60194720157</v>
      </c>
      <c r="E60" s="1">
        <f t="shared" si="8"/>
        <v>10008333.832680373</v>
      </c>
      <c r="F60" s="1">
        <f t="shared" si="9"/>
        <v>10054574.999999994</v>
      </c>
      <c r="G60" s="1">
        <f t="shared" si="10"/>
        <v>469.1506439984464</v>
      </c>
      <c r="H60" s="7">
        <f t="shared" si="11"/>
        <v>46241.16731962127</v>
      </c>
      <c r="I60" s="1">
        <f t="shared" si="12"/>
        <v>20.49855836637367</v>
      </c>
      <c r="J60" s="1">
        <f t="shared" si="13"/>
        <v>4.812947519564804</v>
      </c>
    </row>
    <row r="61" spans="1:10" ht="12.75">
      <c r="A61" s="1">
        <f t="shared" si="4"/>
        <v>2049</v>
      </c>
      <c r="B61" s="1">
        <f t="shared" si="5"/>
        <v>1001.5481594139633</v>
      </c>
      <c r="C61" s="1">
        <f t="shared" si="6"/>
        <v>2160.436630108689</v>
      </c>
      <c r="D61" s="1">
        <f t="shared" si="7"/>
        <v>43116.36254968726</v>
      </c>
      <c r="E61" s="1">
        <f t="shared" si="8"/>
        <v>10008296.652660783</v>
      </c>
      <c r="F61" s="1">
        <f t="shared" si="9"/>
        <v>10054574.999999993</v>
      </c>
      <c r="G61" s="1">
        <f t="shared" si="10"/>
        <v>472.42837708205815</v>
      </c>
      <c r="H61" s="7">
        <f t="shared" si="11"/>
        <v>46278.34733920991</v>
      </c>
      <c r="I61" s="1">
        <f t="shared" si="12"/>
        <v>20.908529533701138</v>
      </c>
      <c r="J61" s="1">
        <f t="shared" si="13"/>
        <v>4.9573359451517485</v>
      </c>
    </row>
    <row r="62" spans="1:10" ht="12.75">
      <c r="A62" s="1">
        <f t="shared" si="4"/>
        <v>2050</v>
      </c>
      <c r="B62" s="1">
        <f t="shared" si="5"/>
        <v>1008.7005441298136</v>
      </c>
      <c r="C62" s="1">
        <f t="shared" si="6"/>
        <v>2166.039560329018</v>
      </c>
      <c r="D62" s="1">
        <f t="shared" si="7"/>
        <v>43141.902654927384</v>
      </c>
      <c r="E62" s="1">
        <f t="shared" si="8"/>
        <v>10008258.357240608</v>
      </c>
      <c r="F62" s="1">
        <f t="shared" si="9"/>
        <v>10054574.999999994</v>
      </c>
      <c r="G62" s="1">
        <f t="shared" si="10"/>
        <v>475.80214345745924</v>
      </c>
      <c r="H62" s="7">
        <f t="shared" si="11"/>
        <v>46316.64275938622</v>
      </c>
      <c r="I62" s="1">
        <f t="shared" si="12"/>
        <v>21.326700124375165</v>
      </c>
      <c r="J62" s="1">
        <f t="shared" si="13"/>
        <v>5.106056023506301</v>
      </c>
    </row>
    <row r="63" spans="1:10" ht="12.75">
      <c r="A63" s="1">
        <f t="shared" si="4"/>
        <v>2051</v>
      </c>
      <c r="B63" s="1">
        <f t="shared" si="5"/>
        <v>1016.062715894744</v>
      </c>
      <c r="C63" s="1">
        <f t="shared" si="6"/>
        <v>2171.7793435853023</v>
      </c>
      <c r="D63" s="1">
        <f t="shared" si="7"/>
        <v>43168.24498268776</v>
      </c>
      <c r="E63" s="1">
        <f t="shared" si="8"/>
        <v>10008218.912957827</v>
      </c>
      <c r="F63" s="1">
        <f t="shared" si="9"/>
        <v>10054574.999999994</v>
      </c>
      <c r="G63" s="1">
        <f t="shared" si="10"/>
        <v>479.27486598808673</v>
      </c>
      <c r="H63" s="7">
        <f t="shared" si="11"/>
        <v>46356.087042167805</v>
      </c>
      <c r="I63" s="1">
        <f t="shared" si="12"/>
        <v>21.753234126862665</v>
      </c>
      <c r="J63" s="1">
        <f t="shared" si="13"/>
        <v>5.259237704211489</v>
      </c>
    </row>
    <row r="64" spans="1:10" ht="12.75">
      <c r="A64" s="1">
        <f t="shared" si="4"/>
        <v>2052</v>
      </c>
      <c r="B64" s="1">
        <f t="shared" si="5"/>
        <v>1023.6410553781376</v>
      </c>
      <c r="C64" s="1">
        <f t="shared" si="6"/>
        <v>2177.660651616692</v>
      </c>
      <c r="D64" s="1">
        <f t="shared" si="7"/>
        <v>43195.41294643801</v>
      </c>
      <c r="E64" s="1">
        <f t="shared" si="8"/>
        <v>10008178.285346562</v>
      </c>
      <c r="F64" s="1">
        <f t="shared" si="9"/>
        <v>10054574.999999994</v>
      </c>
      <c r="G64" s="1">
        <f t="shared" si="10"/>
        <v>482.8495544236498</v>
      </c>
      <c r="H64" s="7">
        <f t="shared" si="11"/>
        <v>46396.71465343284</v>
      </c>
      <c r="I64" s="1">
        <f t="shared" si="12"/>
        <v>22.18829880939992</v>
      </c>
      <c r="J64" s="1">
        <f t="shared" si="13"/>
        <v>5.417014835337834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28125" defaultRowHeight="12.75"/>
  <cols>
    <col min="1" max="16384" width="11.28125" style="1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